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chivos XXX Promocion\"/>
    </mc:Choice>
  </mc:AlternateContent>
  <xr:revisionPtr revIDLastSave="0" documentId="13_ncr:1_{7A4BC5FB-2551-4EF2-B983-DFEA9F467C2A}" xr6:coauthVersionLast="47" xr6:coauthVersionMax="47" xr10:uidLastSave="{00000000-0000-0000-0000-000000000000}"/>
  <bookViews>
    <workbookView xWindow="-120" yWindow="-120" windowWidth="20730" windowHeight="11040" tabRatio="658" xr2:uid="{3344AD2F-D76F-4080-80E8-D1FCDA5E67BE}"/>
  </bookViews>
  <sheets>
    <sheet name="Balance 2025" sheetId="7" r:id="rId1"/>
    <sheet name="Gastos" sheetId="3" r:id="rId2"/>
    <sheet name="Cuadre" sheetId="4" r:id="rId3"/>
    <sheet name="ENE2025" sheetId="2" r:id="rId4"/>
    <sheet name="FEB2025" sheetId="6" r:id="rId5"/>
    <sheet name="MAR2025" sheetId="11" r:id="rId6"/>
    <sheet name="ABR2025" sheetId="13" r:id="rId7"/>
    <sheet name="MAY2025" sheetId="14" r:id="rId8"/>
    <sheet name="JUN2025" sheetId="15" r:id="rId9"/>
    <sheet name="JUL2025" sheetId="16" r:id="rId10"/>
    <sheet name="AGO2025" sheetId="17" r:id="rId11"/>
    <sheet name="SET2025" sheetId="18" r:id="rId12"/>
    <sheet name="OCT2025" sheetId="19" r:id="rId13"/>
    <sheet name="NOV2025" sheetId="20" r:id="rId14"/>
    <sheet name="DIC2025" sheetId="21" r:id="rId15"/>
    <sheet name="Aportes 2025" sheetId="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3" l="1"/>
  <c r="L73" i="4"/>
  <c r="K73" i="4"/>
  <c r="I76" i="4"/>
  <c r="I75" i="4"/>
  <c r="I74" i="4"/>
  <c r="I73" i="4"/>
  <c r="L72" i="4"/>
  <c r="K72" i="4"/>
  <c r="F74" i="4"/>
  <c r="E74" i="4"/>
  <c r="F73" i="4"/>
  <c r="E73" i="4"/>
  <c r="F72" i="4"/>
  <c r="E72" i="4"/>
  <c r="L136" i="7"/>
  <c r="N37" i="21"/>
  <c r="N35" i="21"/>
  <c r="N33" i="21"/>
  <c r="N31" i="21"/>
  <c r="N29" i="21"/>
  <c r="N27" i="21"/>
  <c r="N25" i="21"/>
  <c r="N23" i="21"/>
  <c r="N21" i="21"/>
  <c r="N19" i="21"/>
  <c r="N17" i="21"/>
  <c r="N15" i="21"/>
  <c r="F9" i="21"/>
  <c r="E9" i="21"/>
  <c r="D9" i="21"/>
  <c r="G9" i="21" s="1"/>
  <c r="N8" i="21"/>
  <c r="N4" i="21"/>
  <c r="F4" i="21"/>
  <c r="E4" i="21"/>
  <c r="D4" i="21"/>
  <c r="D98" i="3"/>
  <c r="L129" i="7" s="1"/>
  <c r="D90" i="3"/>
  <c r="L122" i="7" s="1"/>
  <c r="N35" i="20"/>
  <c r="N33" i="20"/>
  <c r="N31" i="20"/>
  <c r="N29" i="20"/>
  <c r="N27" i="20"/>
  <c r="N25" i="20"/>
  <c r="N23" i="20"/>
  <c r="N21" i="20"/>
  <c r="N19" i="20"/>
  <c r="N17" i="20"/>
  <c r="N15" i="20"/>
  <c r="F9" i="20"/>
  <c r="E9" i="20"/>
  <c r="D9" i="20"/>
  <c r="G9" i="20" s="1"/>
  <c r="N8" i="20"/>
  <c r="N4" i="20"/>
  <c r="F4" i="20"/>
  <c r="E4" i="20"/>
  <c r="D4" i="20"/>
  <c r="N33" i="19"/>
  <c r="N4" i="19"/>
  <c r="D4" i="19"/>
  <c r="N31" i="19"/>
  <c r="N29" i="19"/>
  <c r="N27" i="19"/>
  <c r="N25" i="19"/>
  <c r="N23" i="19"/>
  <c r="N21" i="19"/>
  <c r="N19" i="19"/>
  <c r="N17" i="19"/>
  <c r="N15" i="19"/>
  <c r="G9" i="19"/>
  <c r="F9" i="19"/>
  <c r="E9" i="19"/>
  <c r="D9" i="19"/>
  <c r="N8" i="19"/>
  <c r="F4" i="19"/>
  <c r="E4" i="19"/>
  <c r="F9" i="18" l="1"/>
  <c r="E9" i="18"/>
  <c r="D9" i="18"/>
  <c r="N31" i="18"/>
  <c r="N4" i="18"/>
  <c r="D4" i="18"/>
  <c r="N29" i="18"/>
  <c r="N27" i="18"/>
  <c r="N25" i="18"/>
  <c r="N23" i="18"/>
  <c r="N21" i="18"/>
  <c r="N19" i="18"/>
  <c r="N17" i="18"/>
  <c r="N15" i="18"/>
  <c r="N8" i="18"/>
  <c r="F4" i="18"/>
  <c r="E4" i="18"/>
  <c r="D82" i="3"/>
  <c r="L116" i="7" s="1"/>
  <c r="L77" i="4"/>
  <c r="F77" i="4"/>
  <c r="C75" i="4"/>
  <c r="C74" i="4"/>
  <c r="C73" i="4"/>
  <c r="F64" i="4"/>
  <c r="L64" i="4"/>
  <c r="C62" i="4"/>
  <c r="C61" i="4"/>
  <c r="C60" i="4"/>
  <c r="E24" i="17"/>
  <c r="D24" i="17"/>
  <c r="L50" i="4"/>
  <c r="K50" i="4"/>
  <c r="H109" i="7"/>
  <c r="F109" i="7"/>
  <c r="E109" i="7"/>
  <c r="D109" i="7"/>
  <c r="C109" i="7"/>
  <c r="B109" i="7"/>
  <c r="D70" i="3"/>
  <c r="D74" i="3" s="1"/>
  <c r="F24" i="17" l="1"/>
  <c r="F108" i="7" l="1"/>
  <c r="E108" i="7"/>
  <c r="D108" i="7"/>
  <c r="I108" i="7"/>
  <c r="H108" i="7"/>
  <c r="G108" i="7"/>
  <c r="C108" i="7"/>
  <c r="B108" i="7"/>
  <c r="L48" i="4" l="1"/>
  <c r="K48" i="4"/>
  <c r="I107" i="7"/>
  <c r="H107" i="7"/>
  <c r="F107" i="7"/>
  <c r="E107" i="7"/>
  <c r="D107" i="7"/>
  <c r="C107" i="7"/>
  <c r="B107" i="7"/>
  <c r="I106" i="7"/>
  <c r="H106" i="7"/>
  <c r="F106" i="7"/>
  <c r="E106" i="7"/>
  <c r="D106" i="7"/>
  <c r="C106" i="7"/>
  <c r="B106" i="7"/>
  <c r="I105" i="7"/>
  <c r="H105" i="7"/>
  <c r="F105" i="7"/>
  <c r="E105" i="7"/>
  <c r="D105" i="7"/>
  <c r="C105" i="7"/>
  <c r="B105" i="7"/>
  <c r="I104" i="7"/>
  <c r="H104" i="7"/>
  <c r="F104" i="7"/>
  <c r="E104" i="7"/>
  <c r="D104" i="7"/>
  <c r="C104" i="7"/>
  <c r="B104" i="7"/>
  <c r="I103" i="7"/>
  <c r="H103" i="7"/>
  <c r="F103" i="7"/>
  <c r="E103" i="7"/>
  <c r="D103" i="7"/>
  <c r="C103" i="7"/>
  <c r="B103" i="7"/>
  <c r="I102" i="7"/>
  <c r="H102" i="7"/>
  <c r="F102" i="7"/>
  <c r="E102" i="7"/>
  <c r="D102" i="7"/>
  <c r="C102" i="7"/>
  <c r="B102" i="7"/>
  <c r="I101" i="7"/>
  <c r="H101" i="7"/>
  <c r="F101" i="7"/>
  <c r="E101" i="7"/>
  <c r="D101" i="7"/>
  <c r="C101" i="7"/>
  <c r="B101" i="7"/>
  <c r="I100" i="7"/>
  <c r="H100" i="7"/>
  <c r="F100" i="7"/>
  <c r="E100" i="7"/>
  <c r="D100" i="7"/>
  <c r="C100" i="7"/>
  <c r="B100" i="7"/>
  <c r="I99" i="7"/>
  <c r="H99" i="7"/>
  <c r="F99" i="7"/>
  <c r="E99" i="7"/>
  <c r="D99" i="7"/>
  <c r="C99" i="7"/>
  <c r="B99" i="7"/>
  <c r="I98" i="7"/>
  <c r="H98" i="7"/>
  <c r="F98" i="7"/>
  <c r="E98" i="7"/>
  <c r="D98" i="7"/>
  <c r="C98" i="7"/>
  <c r="B98" i="7"/>
  <c r="L47" i="4"/>
  <c r="K47" i="4"/>
  <c r="L46" i="4" l="1"/>
  <c r="K46" i="4"/>
  <c r="L110" i="7"/>
  <c r="I97" i="7"/>
  <c r="H97" i="7"/>
  <c r="F97" i="7"/>
  <c r="E97" i="7"/>
  <c r="D97" i="7"/>
  <c r="C97" i="7"/>
  <c r="B97" i="7"/>
  <c r="I96" i="7"/>
  <c r="H96" i="7"/>
  <c r="F96" i="7"/>
  <c r="E96" i="7"/>
  <c r="D96" i="7"/>
  <c r="C96" i="7"/>
  <c r="B96" i="7"/>
  <c r="I95" i="7"/>
  <c r="H95" i="7"/>
  <c r="F95" i="7"/>
  <c r="E95" i="7"/>
  <c r="D95" i="7"/>
  <c r="C95" i="7"/>
  <c r="B95" i="7"/>
  <c r="I94" i="7"/>
  <c r="H94" i="7"/>
  <c r="F94" i="7"/>
  <c r="E94" i="7"/>
  <c r="D94" i="7"/>
  <c r="C94" i="7"/>
  <c r="B94" i="7"/>
  <c r="I93" i="7"/>
  <c r="H93" i="7"/>
  <c r="F93" i="7"/>
  <c r="E93" i="7"/>
  <c r="D93" i="7"/>
  <c r="C93" i="7"/>
  <c r="B93" i="7"/>
  <c r="I92" i="7" l="1"/>
  <c r="H92" i="7"/>
  <c r="F92" i="7"/>
  <c r="E92" i="7"/>
  <c r="D92" i="7"/>
  <c r="C92" i="7"/>
  <c r="B92" i="7"/>
  <c r="I47" i="4"/>
  <c r="N29" i="17"/>
  <c r="D4" i="17"/>
  <c r="N27" i="17"/>
  <c r="N25" i="17"/>
  <c r="N23" i="17"/>
  <c r="N21" i="17"/>
  <c r="N19" i="17"/>
  <c r="N17" i="17"/>
  <c r="N15" i="17"/>
  <c r="I49" i="4"/>
  <c r="I48" i="4"/>
  <c r="N8" i="17"/>
  <c r="I50" i="4" s="1"/>
  <c r="N4" i="17"/>
  <c r="F4" i="17"/>
  <c r="E4" i="17"/>
  <c r="G24" i="17" l="1"/>
  <c r="D62" i="3" l="1"/>
  <c r="I88" i="7"/>
  <c r="H88" i="7"/>
  <c r="E88" i="7"/>
  <c r="C88" i="7"/>
  <c r="B88" i="7"/>
  <c r="I87" i="7"/>
  <c r="E87" i="7"/>
  <c r="C87" i="7"/>
  <c r="B87" i="7"/>
  <c r="F50" i="4"/>
  <c r="E50" i="4"/>
  <c r="F13" i="16"/>
  <c r="E13" i="16"/>
  <c r="D13" i="16"/>
  <c r="I86" i="7" l="1"/>
  <c r="L51" i="4"/>
  <c r="E86" i="7"/>
  <c r="E83" i="7"/>
  <c r="H87" i="7"/>
  <c r="H86" i="7"/>
  <c r="C86" i="7"/>
  <c r="B86" i="7"/>
  <c r="I85" i="7"/>
  <c r="H85" i="7"/>
  <c r="E85" i="7"/>
  <c r="C85" i="7"/>
  <c r="B85" i="7"/>
  <c r="F11" i="15"/>
  <c r="I84" i="7"/>
  <c r="H84" i="7"/>
  <c r="E84" i="7"/>
  <c r="C84" i="7"/>
  <c r="B84" i="7"/>
  <c r="I83" i="7"/>
  <c r="H83" i="7"/>
  <c r="C83" i="7"/>
  <c r="B83" i="7"/>
  <c r="I82" i="7"/>
  <c r="H82" i="7"/>
  <c r="E82" i="7"/>
  <c r="C82" i="7"/>
  <c r="B82" i="7"/>
  <c r="I78" i="7"/>
  <c r="I77" i="7"/>
  <c r="H78" i="7"/>
  <c r="H77" i="7"/>
  <c r="E78" i="7"/>
  <c r="E77" i="7"/>
  <c r="C78" i="7"/>
  <c r="C77" i="7"/>
  <c r="B78" i="7"/>
  <c r="B77" i="7"/>
  <c r="E89" i="7" l="1"/>
  <c r="G13" i="16"/>
  <c r="N25" i="16"/>
  <c r="N23" i="16"/>
  <c r="N21" i="16"/>
  <c r="N19" i="16"/>
  <c r="N17" i="16"/>
  <c r="C48" i="4"/>
  <c r="C47" i="4"/>
  <c r="N15" i="16"/>
  <c r="N8" i="16"/>
  <c r="C50" i="4" s="1"/>
  <c r="N4" i="16"/>
  <c r="F4" i="16"/>
  <c r="E4" i="16"/>
  <c r="F49" i="4"/>
  <c r="F48" i="4"/>
  <c r="F47" i="4"/>
  <c r="F46" i="4"/>
  <c r="I76" i="7"/>
  <c r="H76" i="7"/>
  <c r="E76" i="7"/>
  <c r="C76" i="7"/>
  <c r="B76" i="7"/>
  <c r="I75" i="7"/>
  <c r="H75" i="7"/>
  <c r="E75" i="7"/>
  <c r="C75" i="7"/>
  <c r="B75" i="7"/>
  <c r="H74" i="7"/>
  <c r="I74" i="7"/>
  <c r="E74" i="7"/>
  <c r="C74" i="7"/>
  <c r="B74" i="7"/>
  <c r="E49" i="4"/>
  <c r="E48" i="4"/>
  <c r="E47" i="4"/>
  <c r="E46" i="4"/>
  <c r="V11" i="3"/>
  <c r="I69" i="7"/>
  <c r="H69" i="7"/>
  <c r="D69" i="7"/>
  <c r="C69" i="7"/>
  <c r="B69" i="7"/>
  <c r="L35" i="4"/>
  <c r="L34" i="4"/>
  <c r="K34" i="4"/>
  <c r="L33" i="4"/>
  <c r="K33" i="4"/>
  <c r="I37" i="4"/>
  <c r="D52" i="3"/>
  <c r="L79" i="7" s="1"/>
  <c r="N20" i="15"/>
  <c r="D4" i="15"/>
  <c r="N18" i="15"/>
  <c r="N16" i="15"/>
  <c r="N14" i="15"/>
  <c r="N12" i="15"/>
  <c r="I36" i="4"/>
  <c r="E11" i="15"/>
  <c r="I35" i="4" s="1"/>
  <c r="D11" i="15"/>
  <c r="N10" i="15"/>
  <c r="N8" i="15"/>
  <c r="N4" i="15"/>
  <c r="F4" i="15"/>
  <c r="E4" i="15"/>
  <c r="P5" i="5"/>
  <c r="F36" i="4"/>
  <c r="E36" i="4"/>
  <c r="F35" i="4"/>
  <c r="E35" i="4"/>
  <c r="F34" i="4"/>
  <c r="E34" i="4"/>
  <c r="E79" i="7" l="1"/>
  <c r="F51" i="4"/>
  <c r="C49" i="4"/>
  <c r="L38" i="4"/>
  <c r="G11" i="15"/>
  <c r="I34" i="4"/>
  <c r="F65" i="7"/>
  <c r="F33" i="4"/>
  <c r="F38" i="4" s="1"/>
  <c r="E33" i="4"/>
  <c r="C37" i="4"/>
  <c r="N4" i="14"/>
  <c r="D4" i="14"/>
  <c r="N18" i="14"/>
  <c r="N16" i="14"/>
  <c r="N14" i="14"/>
  <c r="N12" i="14"/>
  <c r="N10" i="14"/>
  <c r="F11" i="14"/>
  <c r="C36" i="4" s="1"/>
  <c r="E11" i="14"/>
  <c r="C35" i="4" s="1"/>
  <c r="D11" i="14"/>
  <c r="G11" i="14" s="1"/>
  <c r="N8" i="14"/>
  <c r="F4" i="14"/>
  <c r="E4" i="14"/>
  <c r="D44" i="3"/>
  <c r="L71" i="7" s="1"/>
  <c r="L25" i="4"/>
  <c r="K25" i="4"/>
  <c r="D34" i="3"/>
  <c r="N27" i="16" l="1"/>
  <c r="D4" i="16"/>
  <c r="C34" i="4"/>
  <c r="D65" i="7"/>
  <c r="I65" i="7"/>
  <c r="C65" i="7"/>
  <c r="I64" i="7"/>
  <c r="F64" i="7"/>
  <c r="C64" i="7"/>
  <c r="F28" i="13"/>
  <c r="F60" i="7" s="1"/>
  <c r="I63" i="7"/>
  <c r="F63" i="7"/>
  <c r="C63" i="7"/>
  <c r="I62" i="7"/>
  <c r="F62" i="7"/>
  <c r="C62" i="7"/>
  <c r="I61" i="7"/>
  <c r="F61" i="7"/>
  <c r="C61" i="7"/>
  <c r="I60" i="7"/>
  <c r="C60" i="7"/>
  <c r="I59" i="7"/>
  <c r="F59" i="7"/>
  <c r="C59" i="7"/>
  <c r="I58" i="7"/>
  <c r="F58" i="7"/>
  <c r="C58" i="7"/>
  <c r="L24" i="4"/>
  <c r="K24" i="4"/>
  <c r="D34" i="13" l="1"/>
  <c r="F34" i="13"/>
  <c r="E34" i="13"/>
  <c r="I57" i="7" l="1"/>
  <c r="F57" i="7"/>
  <c r="C57" i="7"/>
  <c r="I56" i="7" l="1"/>
  <c r="F56" i="7"/>
  <c r="C56" i="7"/>
  <c r="I55" i="7"/>
  <c r="F55" i="7"/>
  <c r="C55" i="7"/>
  <c r="I54" i="7"/>
  <c r="F54" i="7"/>
  <c r="C54" i="7"/>
  <c r="I53" i="7"/>
  <c r="F53" i="7"/>
  <c r="C53" i="7"/>
  <c r="I52" i="7"/>
  <c r="F52" i="7"/>
  <c r="C52" i="7"/>
  <c r="I51" i="7"/>
  <c r="I50" i="7"/>
  <c r="I49" i="7"/>
  <c r="I48" i="7"/>
  <c r="I47" i="7"/>
  <c r="I46" i="7"/>
  <c r="I45" i="7"/>
  <c r="I44" i="7"/>
  <c r="I43" i="7"/>
  <c r="I42" i="7"/>
  <c r="E48" i="7"/>
  <c r="D48" i="7"/>
  <c r="F51" i="7"/>
  <c r="F50" i="7"/>
  <c r="F49" i="7"/>
  <c r="F48" i="7"/>
  <c r="F47" i="7"/>
  <c r="F46" i="7"/>
  <c r="F45" i="7"/>
  <c r="F44" i="7"/>
  <c r="F43" i="7"/>
  <c r="F42" i="7"/>
  <c r="C51" i="7"/>
  <c r="C50" i="7"/>
  <c r="C49" i="7"/>
  <c r="C48" i="7"/>
  <c r="C47" i="7"/>
  <c r="C46" i="7"/>
  <c r="C45" i="7"/>
  <c r="C44" i="7"/>
  <c r="C43" i="7"/>
  <c r="C42" i="7"/>
  <c r="I39" i="7" l="1"/>
  <c r="H39" i="7"/>
  <c r="G39" i="7"/>
  <c r="B39" i="7"/>
  <c r="I41" i="7"/>
  <c r="H41" i="7"/>
  <c r="I40" i="7"/>
  <c r="H40" i="7"/>
  <c r="F41" i="7"/>
  <c r="F40" i="7"/>
  <c r="C41" i="7"/>
  <c r="C40" i="7"/>
  <c r="I38" i="7" l="1"/>
  <c r="H38" i="7"/>
  <c r="D38" i="7"/>
  <c r="C38" i="7"/>
  <c r="B38" i="7"/>
  <c r="I37" i="7"/>
  <c r="H37" i="7"/>
  <c r="D37" i="7"/>
  <c r="C37" i="7"/>
  <c r="B37" i="7"/>
  <c r="V24" i="3" l="1"/>
  <c r="V23" i="3"/>
  <c r="R30" i="3"/>
  <c r="V30" i="3" l="1"/>
  <c r="I30" i="7"/>
  <c r="H30" i="7"/>
  <c r="D30" i="7"/>
  <c r="C30" i="7"/>
  <c r="B30" i="7"/>
  <c r="L23" i="4" l="1"/>
  <c r="K23" i="4"/>
  <c r="L22" i="4"/>
  <c r="K22" i="4"/>
  <c r="L21" i="4"/>
  <c r="K21" i="4"/>
  <c r="L20" i="4"/>
  <c r="L26" i="4" s="1"/>
  <c r="K20" i="4"/>
  <c r="L66" i="7"/>
  <c r="D23" i="3"/>
  <c r="L34" i="7" s="1"/>
  <c r="I33" i="7"/>
  <c r="H33" i="7"/>
  <c r="G33" i="7"/>
  <c r="C33" i="7"/>
  <c r="B33" i="7"/>
  <c r="N9" i="11"/>
  <c r="F10" i="11"/>
  <c r="E10" i="11"/>
  <c r="D10" i="11"/>
  <c r="I32" i="7"/>
  <c r="H32" i="7"/>
  <c r="G32" i="7"/>
  <c r="C32" i="7"/>
  <c r="B32" i="7"/>
  <c r="I31" i="7"/>
  <c r="H31" i="7"/>
  <c r="G31" i="7"/>
  <c r="C31" i="7"/>
  <c r="B31" i="7"/>
  <c r="I29" i="7"/>
  <c r="H29" i="7"/>
  <c r="D29" i="7"/>
  <c r="C29" i="7"/>
  <c r="I28" i="7"/>
  <c r="H28" i="7"/>
  <c r="D28" i="7"/>
  <c r="C28" i="7"/>
  <c r="B29" i="7"/>
  <c r="B28" i="7"/>
  <c r="I27" i="7"/>
  <c r="H27" i="7"/>
  <c r="D27" i="7"/>
  <c r="C27" i="7"/>
  <c r="B27" i="7"/>
  <c r="N15" i="13"/>
  <c r="N13" i="13"/>
  <c r="N11" i="13"/>
  <c r="I23" i="4"/>
  <c r="I22" i="4"/>
  <c r="N9" i="13"/>
  <c r="I24" i="4" s="1"/>
  <c r="F4" i="13"/>
  <c r="E4" i="13"/>
  <c r="V13" i="3"/>
  <c r="U13" i="3"/>
  <c r="R13" i="3"/>
  <c r="Q13" i="3"/>
  <c r="T15" i="3" l="1"/>
  <c r="T35" i="3" s="1"/>
  <c r="T16" i="3"/>
  <c r="T36" i="3" s="1"/>
  <c r="G34" i="13"/>
  <c r="I21" i="4"/>
  <c r="C22" i="7"/>
  <c r="I23" i="7"/>
  <c r="I22" i="7"/>
  <c r="I21" i="7"/>
  <c r="I20" i="7"/>
  <c r="I19" i="7"/>
  <c r="H23" i="7"/>
  <c r="H22" i="7"/>
  <c r="H21" i="7"/>
  <c r="H20" i="7"/>
  <c r="H19" i="7"/>
  <c r="T38" i="3" l="1"/>
  <c r="T18" i="3"/>
  <c r="N18" i="11"/>
  <c r="N16" i="11"/>
  <c r="N4" i="11"/>
  <c r="F4" i="11"/>
  <c r="E4" i="11"/>
  <c r="F25" i="4" l="1"/>
  <c r="D14" i="3" l="1"/>
  <c r="M3" i="7"/>
  <c r="D23" i="7"/>
  <c r="D22" i="7"/>
  <c r="E23" i="7"/>
  <c r="E22" i="7"/>
  <c r="F23" i="7"/>
  <c r="F22" i="7"/>
  <c r="F21" i="7"/>
  <c r="F20" i="7"/>
  <c r="F19" i="7"/>
  <c r="E21" i="7"/>
  <c r="E20" i="7"/>
  <c r="E19" i="7"/>
  <c r="D21" i="7"/>
  <c r="D20" i="7"/>
  <c r="D19" i="7"/>
  <c r="C21" i="7"/>
  <c r="C20" i="7"/>
  <c r="C19" i="7"/>
  <c r="B21" i="7"/>
  <c r="B20" i="7"/>
  <c r="B19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G136" i="7"/>
  <c r="F136" i="7"/>
  <c r="E136" i="7"/>
  <c r="D136" i="7"/>
  <c r="G129" i="7"/>
  <c r="F129" i="7"/>
  <c r="E129" i="7"/>
  <c r="D129" i="7"/>
  <c r="G122" i="7"/>
  <c r="F122" i="7"/>
  <c r="E122" i="7"/>
  <c r="D122" i="7"/>
  <c r="G116" i="7"/>
  <c r="F116" i="7"/>
  <c r="E116" i="7"/>
  <c r="D116" i="7"/>
  <c r="G110" i="7"/>
  <c r="F110" i="7"/>
  <c r="E110" i="7"/>
  <c r="D110" i="7"/>
  <c r="G89" i="7"/>
  <c r="F89" i="7"/>
  <c r="D89" i="7"/>
  <c r="G79" i="7"/>
  <c r="F79" i="7"/>
  <c r="D79" i="7"/>
  <c r="G71" i="7"/>
  <c r="F71" i="7"/>
  <c r="E71" i="7"/>
  <c r="D71" i="7"/>
  <c r="G66" i="7"/>
  <c r="F66" i="7"/>
  <c r="E66" i="7"/>
  <c r="D66" i="7"/>
  <c r="G34" i="7"/>
  <c r="F34" i="7"/>
  <c r="E34" i="7"/>
  <c r="D34" i="7"/>
  <c r="G24" i="7"/>
  <c r="G16" i="7"/>
  <c r="G17" i="7" s="1"/>
  <c r="F16" i="7"/>
  <c r="F17" i="7" s="1"/>
  <c r="E16" i="7"/>
  <c r="E17" i="7" s="1"/>
  <c r="K110" i="7" l="1"/>
  <c r="K116" i="7"/>
  <c r="K122" i="7"/>
  <c r="K129" i="7"/>
  <c r="K136" i="7"/>
  <c r="K89" i="7"/>
  <c r="K79" i="7"/>
  <c r="K71" i="7"/>
  <c r="K66" i="7"/>
  <c r="K34" i="7"/>
  <c r="E24" i="7"/>
  <c r="E25" i="7" s="1"/>
  <c r="E35" i="7" s="1"/>
  <c r="E67" i="7" s="1"/>
  <c r="E72" i="7" s="1"/>
  <c r="E80" i="7" s="1"/>
  <c r="E90" i="7" s="1"/>
  <c r="E111" i="7" s="1"/>
  <c r="E117" i="7" s="1"/>
  <c r="E123" i="7" s="1"/>
  <c r="E130" i="7" s="1"/>
  <c r="E137" i="7" s="1"/>
  <c r="F24" i="7"/>
  <c r="F25" i="7" s="1"/>
  <c r="F35" i="7" s="1"/>
  <c r="F67" i="7" s="1"/>
  <c r="F72" i="7" s="1"/>
  <c r="F80" i="7" s="1"/>
  <c r="F90" i="7" s="1"/>
  <c r="F111" i="7" s="1"/>
  <c r="F117" i="7" s="1"/>
  <c r="F123" i="7" s="1"/>
  <c r="F130" i="7" s="1"/>
  <c r="F137" i="7" s="1"/>
  <c r="G25" i="7"/>
  <c r="G35" i="7" s="1"/>
  <c r="G67" i="7" s="1"/>
  <c r="G72" i="7" s="1"/>
  <c r="G80" i="7" s="1"/>
  <c r="G90" i="7" s="1"/>
  <c r="G111" i="7" s="1"/>
  <c r="G117" i="7" s="1"/>
  <c r="G123" i="7" s="1"/>
  <c r="G130" i="7" s="1"/>
  <c r="G137" i="7" s="1"/>
  <c r="D24" i="7"/>
  <c r="D16" i="7"/>
  <c r="K16" i="7" s="1"/>
  <c r="D17" i="7" l="1"/>
  <c r="K17" i="7" s="1"/>
  <c r="K24" i="7"/>
  <c r="D25" i="7" l="1"/>
  <c r="K25" i="7" s="1"/>
  <c r="D35" i="7" l="1"/>
  <c r="D67" i="7" s="1"/>
  <c r="K35" i="7"/>
  <c r="K67" i="7" l="1"/>
  <c r="D72" i="7"/>
  <c r="K72" i="7" l="1"/>
  <c r="D80" i="7"/>
  <c r="D90" i="7" l="1"/>
  <c r="K80" i="7"/>
  <c r="D111" i="7" l="1"/>
  <c r="K90" i="7"/>
  <c r="K111" i="7" l="1"/>
  <c r="D117" i="7"/>
  <c r="K117" i="7" l="1"/>
  <c r="D123" i="7"/>
  <c r="K123" i="7" l="1"/>
  <c r="D130" i="7"/>
  <c r="K130" i="7" l="1"/>
  <c r="D137" i="7"/>
  <c r="K137" i="7" s="1"/>
  <c r="C11" i="4" l="1"/>
  <c r="N8" i="2"/>
  <c r="D11" i="6"/>
  <c r="I7" i="4" s="1"/>
  <c r="F23" i="2"/>
  <c r="F4" i="6" s="1"/>
  <c r="E23" i="2"/>
  <c r="E4" i="6" s="1"/>
  <c r="D23" i="2"/>
  <c r="L24" i="7"/>
  <c r="D4" i="6"/>
  <c r="F11" i="6"/>
  <c r="I9" i="4" s="1"/>
  <c r="E11" i="6"/>
  <c r="I8" i="4" s="1"/>
  <c r="N10" i="6"/>
  <c r="N8" i="6"/>
  <c r="I10" i="4" s="1"/>
  <c r="I11" i="4" l="1"/>
  <c r="G11" i="6"/>
  <c r="N4" i="6"/>
  <c r="D7" i="3"/>
  <c r="L16" i="7" s="1"/>
  <c r="L17" i="7" s="1"/>
  <c r="M17" i="7" s="1"/>
  <c r="N20" i="11" l="1"/>
  <c r="D4" i="11"/>
  <c r="L25" i="7"/>
  <c r="E4" i="2"/>
  <c r="N11" i="2"/>
  <c r="L35" i="7" l="1"/>
  <c r="M25" i="7"/>
  <c r="F11" i="4"/>
  <c r="M35" i="7" l="1"/>
  <c r="L67" i="7"/>
  <c r="F4" i="2"/>
  <c r="D4" i="2"/>
  <c r="L11" i="4"/>
  <c r="C7" i="4"/>
  <c r="C9" i="4"/>
  <c r="C8" i="4"/>
  <c r="C10" i="4"/>
  <c r="L72" i="7" l="1"/>
  <c r="M67" i="7"/>
  <c r="C14" i="4"/>
  <c r="G23" i="2"/>
  <c r="N12" i="6" s="1"/>
  <c r="M72" i="7" l="1"/>
  <c r="L80" i="7"/>
  <c r="I6" i="4"/>
  <c r="I13" i="4" s="1"/>
  <c r="C20" i="4" s="1"/>
  <c r="M80" i="7" l="1"/>
  <c r="C24" i="4" l="1"/>
  <c r="N4" i="13"/>
  <c r="C21" i="4"/>
  <c r="C22" i="4"/>
  <c r="C23" i="4"/>
  <c r="G10" i="11"/>
  <c r="N17" i="13" s="1"/>
  <c r="D4" i="13"/>
  <c r="C25" i="4" l="1"/>
  <c r="C27" i="4" s="1"/>
  <c r="I20" i="4" s="1"/>
  <c r="I25" i="4" s="1"/>
  <c r="I27" i="4" s="1"/>
  <c r="C33" i="4" s="1"/>
  <c r="C38" i="4" s="1"/>
  <c r="C40" i="4" s="1"/>
  <c r="I33" i="4" s="1"/>
  <c r="I38" i="4" s="1"/>
  <c r="I40" i="4" s="1"/>
  <c r="C46" i="4" s="1"/>
  <c r="C51" i="4" l="1"/>
  <c r="C53" i="4" s="1"/>
  <c r="I46" i="4" s="1"/>
  <c r="I51" i="4" s="1"/>
  <c r="I53" i="4" s="1"/>
  <c r="C59" i="4" s="1"/>
  <c r="C64" i="4" s="1"/>
  <c r="C66" i="4" s="1"/>
  <c r="L89" i="7"/>
  <c r="L90" i="7" s="1"/>
  <c r="L111" i="7" s="1"/>
  <c r="M111" i="7" s="1"/>
  <c r="I59" i="4" l="1"/>
  <c r="I64" i="4" s="1"/>
  <c r="I66" i="4" s="1"/>
  <c r="C72" i="4" s="1"/>
  <c r="C77" i="4" s="1"/>
  <c r="C79" i="4" s="1"/>
  <c r="I72" i="4" s="1"/>
  <c r="I77" i="4" s="1"/>
  <c r="I79" i="4" s="1"/>
  <c r="L117" i="7"/>
  <c r="M90" i="7"/>
  <c r="L123" i="7" l="1"/>
  <c r="M117" i="7"/>
  <c r="M123" i="7" l="1"/>
  <c r="L130" i="7"/>
  <c r="M130" i="7" l="1"/>
  <c r="L137" i="7"/>
  <c r="M137" i="7" s="1"/>
  <c r="M140" i="7" s="1"/>
  <c r="G9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De Lama</author>
  </authors>
  <commentList>
    <comment ref="D6" authorId="0" shapeId="0" xr:uid="{8199D2C5-D6CB-4BAF-B4D3-B5C3BD781538}">
      <text>
        <r>
          <rPr>
            <b/>
            <sz val="9"/>
            <color indexed="81"/>
            <rFont val="Tahoma"/>
            <family val="2"/>
          </rPr>
          <t xml:space="preserve">Cuota aportada en el 2024 (S/. 120) contabilizada.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8E78D184-E7DF-4C06-BE39-D53D49E74745}">
      <text>
        <r>
          <rPr>
            <b/>
            <sz val="9"/>
            <color indexed="81"/>
            <rFont val="Tahoma"/>
            <family val="2"/>
          </rPr>
          <t xml:space="preserve">Cuota aportada en el 2024 (S/. 120) contabilizada.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 xr:uid="{DD7291FE-8BAA-4846-B731-66C38D69D04B}">
      <text>
        <r>
          <rPr>
            <b/>
            <sz val="9"/>
            <color indexed="81"/>
            <rFont val="Tahoma"/>
            <family val="2"/>
          </rPr>
          <t xml:space="preserve">Cuota aportada en el 2024 (S/. 120) contabilizada.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AAE96246-C1D2-46CF-81C0-FDAF6EFA909A}">
      <text>
        <r>
          <rPr>
            <b/>
            <sz val="9"/>
            <color indexed="81"/>
            <rFont val="Tahoma"/>
            <family val="2"/>
          </rPr>
          <t xml:space="preserve">Cuota parcial aportada en 2024 (S/. 20) contabilizada en Nov24 - Cuota Saldo (S/. 100) en Dic24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De Lama</author>
  </authors>
  <commentList>
    <comment ref="D5" authorId="0" shapeId="0" xr:uid="{A9B9E2BA-DBFA-4EC4-A56E-8E7DE2ACB075}">
      <text>
        <r>
          <rPr>
            <b/>
            <sz val="9"/>
            <color indexed="81"/>
            <rFont val="Tahoma"/>
            <family val="2"/>
          </rPr>
          <t xml:space="preserve">Cuota aportada en el 2024 (S/. 120) contabilizada.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 xr:uid="{18ADDFA7-95F5-474F-AE89-CC0A0E5B3AB8}">
      <text>
        <r>
          <rPr>
            <b/>
            <sz val="9"/>
            <color indexed="81"/>
            <rFont val="Tahoma"/>
            <family val="2"/>
          </rPr>
          <t xml:space="preserve">Cuota aportada en 2024 (S/. 120) contabilizada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A7AFB215-811B-4061-A495-72038745A580}">
      <text>
        <r>
          <rPr>
            <b/>
            <sz val="9"/>
            <color indexed="81"/>
            <rFont val="Tahoma"/>
            <family val="2"/>
          </rPr>
          <t xml:space="preserve">Cuota aportada en 2024 (S/. 120) contabilizada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 xr:uid="{300D8006-8DC1-4E80-8D9A-9C22B69BD2B3}">
      <text>
        <r>
          <rPr>
            <b/>
            <sz val="9"/>
            <color indexed="81"/>
            <rFont val="Tahoma"/>
            <family val="2"/>
          </rPr>
          <t xml:space="preserve">Cuota parcial aportada en 2024 (S/. 20) contabilizada en Nov24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<sst xmlns="http://schemas.openxmlformats.org/spreadsheetml/2006/main" count="1247" uniqueCount="379">
  <si>
    <t>Cuadro Ventas de Polos de la Promoción</t>
  </si>
  <si>
    <t>#</t>
  </si>
  <si>
    <t>Nombre - Apellidos</t>
  </si>
  <si>
    <t>Cuotas</t>
  </si>
  <si>
    <t>Aportes Ad.</t>
  </si>
  <si>
    <t>Otros Ingresos</t>
  </si>
  <si>
    <t>Tranf. JD Ant.</t>
  </si>
  <si>
    <t>Fecha</t>
  </si>
  <si>
    <t>Banco</t>
  </si>
  <si>
    <t>Monto</t>
  </si>
  <si>
    <t>Operación</t>
  </si>
  <si>
    <t>Scotiabank</t>
  </si>
  <si>
    <t>BCP</t>
  </si>
  <si>
    <t>Total</t>
  </si>
  <si>
    <t xml:space="preserve"> </t>
  </si>
  <si>
    <t>Aportantes de Cuota Anual:</t>
  </si>
  <si>
    <t>Aportantes de Cuota Trimestral:</t>
  </si>
  <si>
    <t>Aportantes de Cuota Semestral:</t>
  </si>
  <si>
    <t>30 de la XXX:</t>
  </si>
  <si>
    <t>CUADRO DE APORTES A LA CUENTA DE LA XXX PROMOCION - AÑO 2025</t>
  </si>
  <si>
    <t>CONTROL DE GASTOS DE LA XXX PROMOCION</t>
  </si>
  <si>
    <t>DETALLE</t>
  </si>
  <si>
    <t>MONTO</t>
  </si>
  <si>
    <t>FECHA</t>
  </si>
  <si>
    <t>DOCUMENTO</t>
  </si>
  <si>
    <t>OPERACIÓN</t>
  </si>
  <si>
    <t>CUADRE Y SALDO EN CUENTA</t>
  </si>
  <si>
    <t>INGRESOS</t>
  </si>
  <si>
    <t>GASTOS</t>
  </si>
  <si>
    <t>Aportes Cuotas</t>
  </si>
  <si>
    <t>Saldo Mes Anterior</t>
  </si>
  <si>
    <t>Aportes adicionales</t>
  </si>
  <si>
    <t>Venta de Polos</t>
  </si>
  <si>
    <t>SALDO A LA FECHA</t>
  </si>
  <si>
    <t>Otros ingresos</t>
  </si>
  <si>
    <t>Ingresos Totales al Año 2024</t>
  </si>
  <si>
    <t>Saldo Acum. al Año 2024</t>
  </si>
  <si>
    <t>Cuota</t>
  </si>
  <si>
    <t>Relación Aportes Parciales</t>
  </si>
  <si>
    <t>1T</t>
  </si>
  <si>
    <t>2T</t>
  </si>
  <si>
    <t>3T</t>
  </si>
  <si>
    <t>4T</t>
  </si>
  <si>
    <t>Wallace E. Reid</t>
  </si>
  <si>
    <t>97124637</t>
  </si>
  <si>
    <t>Juan Carlos Acevedo</t>
  </si>
  <si>
    <t>X</t>
  </si>
  <si>
    <t>Mario Blas Uribe</t>
  </si>
  <si>
    <t>394937</t>
  </si>
  <si>
    <t>Victor Rios Sotelo</t>
  </si>
  <si>
    <t>07654963</t>
  </si>
  <si>
    <t>2465f846</t>
  </si>
  <si>
    <t>120.00</t>
  </si>
  <si>
    <t>TOTAL ENERO 2025</t>
  </si>
  <si>
    <t>Total Ingresos Mes Diciembre 2024</t>
  </si>
  <si>
    <t>Jose Luis Perez Aleman</t>
  </si>
  <si>
    <t>07674274</t>
  </si>
  <si>
    <t>Augusto Mendoza Valencia</t>
  </si>
  <si>
    <t>BBVA</t>
  </si>
  <si>
    <t>7605101</t>
  </si>
  <si>
    <t>Victor Hoyos Pacheco</t>
  </si>
  <si>
    <t>08505164</t>
  </si>
  <si>
    <t>Carlos Javier Collazos</t>
  </si>
  <si>
    <t>02692220</t>
  </si>
  <si>
    <t>Kike Checa Mendiburu</t>
  </si>
  <si>
    <t>11833989</t>
  </si>
  <si>
    <t>Relación Aportantes 2025</t>
  </si>
  <si>
    <t>Wallace Reid</t>
  </si>
  <si>
    <t>Victor Rios Sotel</t>
  </si>
  <si>
    <t>Apor. Ad.</t>
  </si>
  <si>
    <t>Cesar Zuñiga Moreau</t>
  </si>
  <si>
    <t>01426005</t>
  </si>
  <si>
    <t>Cesar Zuñiga Mourao</t>
  </si>
  <si>
    <t>101.050.001.0043</t>
  </si>
  <si>
    <t>Cesar Urbano Ventosilla</t>
  </si>
  <si>
    <t>Aportes Adicionales:</t>
  </si>
  <si>
    <t>Jose Vise Ocaña</t>
  </si>
  <si>
    <t>4905674</t>
  </si>
  <si>
    <t>Tomas Oliva Gambini</t>
  </si>
  <si>
    <t>Mario Sanchez Cuadros</t>
  </si>
  <si>
    <t>08155764</t>
  </si>
  <si>
    <t>08955050 / 01862577</t>
  </si>
  <si>
    <t>Carlos Vereau Montenegro</t>
  </si>
  <si>
    <t>IBK</t>
  </si>
  <si>
    <t>00716238</t>
  </si>
  <si>
    <t>Camilo Velasquez Grandez</t>
  </si>
  <si>
    <t>928.496.503.8185</t>
  </si>
  <si>
    <t>Aportes realizados por Promocionales en 2024 de forma adelantada</t>
  </si>
  <si>
    <t>Guillermo Casavilca Paz</t>
  </si>
  <si>
    <t>784.465.551.3006</t>
  </si>
  <si>
    <t>Ingresos Acum. Mes Anterior</t>
  </si>
  <si>
    <t>Total Ingresos Mes Enero 2025</t>
  </si>
  <si>
    <t>TOTAL FEBRERO 2025</t>
  </si>
  <si>
    <t>Cesar Morales Mora</t>
  </si>
  <si>
    <t>Carlos Zarate Caceres</t>
  </si>
  <si>
    <t>96323512 / 92548148</t>
  </si>
  <si>
    <t>Carlos Rupay Montañez</t>
  </si>
  <si>
    <t>CONCEPTO</t>
  </si>
  <si>
    <t>CUOTAS</t>
  </si>
  <si>
    <t>ADICIONAL</t>
  </si>
  <si>
    <t>EVENTOS</t>
  </si>
  <si>
    <t>POLOS</t>
  </si>
  <si>
    <t>SALDO NETO</t>
  </si>
  <si>
    <t>TOTAL MES ENERO</t>
  </si>
  <si>
    <t>TOTAL ACUMULADO</t>
  </si>
  <si>
    <t>TOTAL MES FEBRERO</t>
  </si>
  <si>
    <t>TOTAL MES MARZO</t>
  </si>
  <si>
    <t>TOTAL MES ABRIL</t>
  </si>
  <si>
    <t>TOTAL MES MAYO</t>
  </si>
  <si>
    <t>TOTAL MES JUNIO</t>
  </si>
  <si>
    <t>TOTAL MES JULIO</t>
  </si>
  <si>
    <t>TOTAL MES AGOSTO</t>
  </si>
  <si>
    <t>TOTAL MES SETIEMBRE</t>
  </si>
  <si>
    <t>TOTAL MES OCTUBRE</t>
  </si>
  <si>
    <t>TOTAL MES NOVIEMBRE</t>
  </si>
  <si>
    <t>TOTAL MES DICIEMBRE</t>
  </si>
  <si>
    <t>Saldo Año 2024</t>
  </si>
  <si>
    <t>Pago Cuota Feb 2025 XXX Promocion - Cuota Promocion</t>
  </si>
  <si>
    <t>Pago Cuota Feb 2025 XXX Promocion - Cuota JJDDLL</t>
  </si>
  <si>
    <t>784.465.193.0321</t>
  </si>
  <si>
    <t>784.465.193.0474</t>
  </si>
  <si>
    <t>03870383</t>
  </si>
  <si>
    <t>Luis Oswaldo Heredia Rubio</t>
  </si>
  <si>
    <t>TOTAL MARZO 2025</t>
  </si>
  <si>
    <t>EB01-2767</t>
  </si>
  <si>
    <t>EB01-2768</t>
  </si>
  <si>
    <t>Alberto Palomino Candela</t>
  </si>
  <si>
    <t>Efrain Moquillaza Aparcana</t>
  </si>
  <si>
    <t>Fernando Gaviria Mauriz</t>
  </si>
  <si>
    <t>Walter Jolly Herrera</t>
  </si>
  <si>
    <t>Jhonny Orejuela Bolivar</t>
  </si>
  <si>
    <t>Georgi Salomon Perez</t>
  </si>
  <si>
    <t>Felix Campos Mesones</t>
  </si>
  <si>
    <t>Rolando Portocarrero Peñafiel</t>
  </si>
  <si>
    <t>Fernando Sandoval Aliaga</t>
  </si>
  <si>
    <t>Juan Villegas Valdivia</t>
  </si>
  <si>
    <t>Luis Gil Pasquel</t>
  </si>
  <si>
    <t>Oscar Ramirez Urueta</t>
  </si>
  <si>
    <t>Manuel Infante</t>
  </si>
  <si>
    <t>Total Ingresos Mes Febrero 2025</t>
  </si>
  <si>
    <t>Cta. Free</t>
  </si>
  <si>
    <t>Scotiabank: 280-0236685</t>
  </si>
  <si>
    <t>CCI: 009-280-202800236685-93</t>
  </si>
  <si>
    <t>Cuenta Aportes Promocion</t>
  </si>
  <si>
    <t>Pago Diseño - Confeccion Gigantografia Bodas de Oro</t>
  </si>
  <si>
    <t>000131</t>
  </si>
  <si>
    <t>784.497.562.0761</t>
  </si>
  <si>
    <t>Pago Ramo de Flores Madrina de Promocion</t>
  </si>
  <si>
    <t>BV01-39292</t>
  </si>
  <si>
    <t>784.465.553.7796</t>
  </si>
  <si>
    <t>Pedro  Jesus Mundaca Montero</t>
  </si>
  <si>
    <t>Edgard Quispe Franco</t>
  </si>
  <si>
    <t>01699806</t>
  </si>
  <si>
    <t>784.497.673.2471</t>
  </si>
  <si>
    <t>Flavio Vera Lino</t>
  </si>
  <si>
    <t>Pago Cuota Mar 2025 XXX Promocion - Cuota JJDDLL</t>
  </si>
  <si>
    <t>Pago Cuota Mar 2025 XXX Promocion - Cuota Promocion</t>
  </si>
  <si>
    <t>784.465.198.5051</t>
  </si>
  <si>
    <t>784.465.198.5209</t>
  </si>
  <si>
    <t>Pedro Mundaca Montero</t>
  </si>
  <si>
    <t>Pagos Realizados</t>
  </si>
  <si>
    <t>A cuenta</t>
  </si>
  <si>
    <t>Saldo</t>
  </si>
  <si>
    <t>Monto Total  JJDDLL 2025</t>
  </si>
  <si>
    <t>890956f0</t>
  </si>
  <si>
    <t>744.244.508.3121</t>
  </si>
  <si>
    <t>Febrero</t>
  </si>
  <si>
    <t>Marzo</t>
  </si>
  <si>
    <t>Abril</t>
  </si>
  <si>
    <t>Mayo</t>
  </si>
  <si>
    <t>Junio</t>
  </si>
  <si>
    <t>Julio</t>
  </si>
  <si>
    <t>Total Ingresos Mes Marzo 2025</t>
  </si>
  <si>
    <t>Victor Hoyos  P. (Polo Oscuro)</t>
  </si>
  <si>
    <t>2245037</t>
  </si>
  <si>
    <t>TOTAL ABRIL 2025</t>
  </si>
  <si>
    <t>EB01-2996</t>
  </si>
  <si>
    <t>EB01-2997</t>
  </si>
  <si>
    <t>11434481</t>
  </si>
  <si>
    <t>Pago Derecho Participación Competencia Natacion</t>
  </si>
  <si>
    <t>Pago Derecho Participación Competencia Bowling</t>
  </si>
  <si>
    <t>Pagos JJDDLL</t>
  </si>
  <si>
    <t>Natacion</t>
  </si>
  <si>
    <t>Bowling</t>
  </si>
  <si>
    <t>01696548</t>
  </si>
  <si>
    <t>01719417</t>
  </si>
  <si>
    <t>07839999</t>
  </si>
  <si>
    <t>Recibo Simple</t>
  </si>
  <si>
    <t>03348009</t>
  </si>
  <si>
    <t>Fernando Gaviria  Mauriz</t>
  </si>
  <si>
    <t>Kike Checa Mendiburu (P. Oscuro)</t>
  </si>
  <si>
    <t>18562177</t>
  </si>
  <si>
    <t>Raul Diaz Marin</t>
  </si>
  <si>
    <t>Dario Tupac Yupanqui Perez</t>
  </si>
  <si>
    <t>Rafael Garski Reategui</t>
  </si>
  <si>
    <t>Victor Rodriguez</t>
  </si>
  <si>
    <t>Luis Ascensio Fernandez</t>
  </si>
  <si>
    <t>07308996</t>
  </si>
  <si>
    <t>04167473</t>
  </si>
  <si>
    <t>04373903</t>
  </si>
  <si>
    <t>02956842</t>
  </si>
  <si>
    <t>20032376</t>
  </si>
  <si>
    <t>Oscar Alberto Diaz</t>
  </si>
  <si>
    <t>WU</t>
  </si>
  <si>
    <t>363-783-3881</t>
  </si>
  <si>
    <t>SBP</t>
  </si>
  <si>
    <t>784.497.684.9751</t>
  </si>
  <si>
    <t>784.465.557.1812</t>
  </si>
  <si>
    <t>Pago Cuota Abr 2025 XXX Promocion - Cuota JJDDLL</t>
  </si>
  <si>
    <t>Pago Cuota Abr 2025 XXX Promocion - Cuota Promocion</t>
  </si>
  <si>
    <t>784.465.198.7680</t>
  </si>
  <si>
    <t>784.465.198.7821</t>
  </si>
  <si>
    <t>05161009</t>
  </si>
  <si>
    <t>02243998</t>
  </si>
  <si>
    <t>04356072</t>
  </si>
  <si>
    <t>EB01-3051</t>
  </si>
  <si>
    <t>EB01-3052</t>
  </si>
  <si>
    <t>101.050.001.0055</t>
  </si>
  <si>
    <t>Alvaro Candioti - CMRC</t>
  </si>
  <si>
    <t>889464</t>
  </si>
  <si>
    <t>14952711</t>
  </si>
  <si>
    <t>04560335</t>
  </si>
  <si>
    <t>Jorge Gallardo Flores</t>
  </si>
  <si>
    <t>10920043</t>
  </si>
  <si>
    <t>66078464</t>
  </si>
  <si>
    <t>Aporte Anonimo Promo</t>
  </si>
  <si>
    <t>20418087</t>
  </si>
  <si>
    <t>2197629</t>
  </si>
  <si>
    <t>Jose Adolfo Chancafe - CMEA</t>
  </si>
  <si>
    <t>Ricardo Corbera</t>
  </si>
  <si>
    <t>11826462</t>
  </si>
  <si>
    <t>Sergio Casana</t>
  </si>
  <si>
    <t>Pago Almuerzo Cadetes CMLP - 27 Personas</t>
  </si>
  <si>
    <t>784.465.193.8362</t>
  </si>
  <si>
    <t>Luis Ascencio Fernandez</t>
  </si>
  <si>
    <t xml:space="preserve"> Pendiente</t>
  </si>
  <si>
    <t>784.465.553.8605</t>
  </si>
  <si>
    <t>784.465.553.8549</t>
  </si>
  <si>
    <t>Arreglo Floral + Movilidad - Madre de Carlos Musayón</t>
  </si>
  <si>
    <t>784.497.568.8827</t>
  </si>
  <si>
    <t>TOTAL MAYO 2025</t>
  </si>
  <si>
    <t>Arreglo Floral + Movilidad - Madre de Jorge Vicuña</t>
  </si>
  <si>
    <t>Total Ingresos Mes Abril 2025</t>
  </si>
  <si>
    <t>784.497.561.2392</t>
  </si>
  <si>
    <t>Pago Cuota May 2025 XXX Promocion - Cuota JJDDLL</t>
  </si>
  <si>
    <t>Pago Cuota May 2025 XXX Promocion - Cuota Promocion</t>
  </si>
  <si>
    <t>784.465.193.0612</t>
  </si>
  <si>
    <t>784.465.193.0950</t>
  </si>
  <si>
    <t>784.497.164.5130</t>
  </si>
  <si>
    <t>Arreglo Floral + Movilidad - Victor H. Tapia Ruiz Caro - Trujillo</t>
  </si>
  <si>
    <t>EB01-36</t>
  </si>
  <si>
    <t>EB01-3104</t>
  </si>
  <si>
    <t>EB01-3105</t>
  </si>
  <si>
    <t>Cesar Zuñiga M.</t>
  </si>
  <si>
    <t>01963519</t>
  </si>
  <si>
    <t>Total Ingresos Mes Mayo 2025</t>
  </si>
  <si>
    <t>Pago Cuota Jun 2025 XXX Prom - Cuota Promocion</t>
  </si>
  <si>
    <t>784.465.197.4868</t>
  </si>
  <si>
    <t>TOTAL JUNIO 2025</t>
  </si>
  <si>
    <t>Compra Punta Asta- Asta Estandarte Promocion</t>
  </si>
  <si>
    <t>Nota pedido</t>
  </si>
  <si>
    <t>EB01-3150</t>
  </si>
  <si>
    <t>784.497.768.4716</t>
  </si>
  <si>
    <t>TOTAL JULIO 2025</t>
  </si>
  <si>
    <t>784.465.550.5657</t>
  </si>
  <si>
    <t>784.465.550.9434</t>
  </si>
  <si>
    <t>928.496.503.6533</t>
  </si>
  <si>
    <t>Victor Hoyos Pacheco (Medalla)</t>
  </si>
  <si>
    <t>Ugo Ojeda del Arco (Medalla)</t>
  </si>
  <si>
    <t>Carlos Bozzo Mora (Medalla)</t>
  </si>
  <si>
    <t>Cuenta Scotiabank de la Promocion</t>
  </si>
  <si>
    <t>Carlos Manrique M. (Medalla)</t>
  </si>
  <si>
    <t>Total Ingresos Mes Junio 2025</t>
  </si>
  <si>
    <t>Jorge Gallardo (Medalla)</t>
  </si>
  <si>
    <t>Marco Gongora (Medalla)</t>
  </si>
  <si>
    <t>871.497.130.5170</t>
  </si>
  <si>
    <t>784.465.551.6980</t>
  </si>
  <si>
    <t>Pedro Mundaca (Internamiento)</t>
  </si>
  <si>
    <t>784.465.551.9121</t>
  </si>
  <si>
    <t>Wilfredo Casillas (Medalla)</t>
  </si>
  <si>
    <t>060.050.001.0091</t>
  </si>
  <si>
    <t>871.497.130.1434</t>
  </si>
  <si>
    <t>Alberto Ramirez L. (Medalla)</t>
  </si>
  <si>
    <t>784.497.121.5415</t>
  </si>
  <si>
    <t>Pedro Flores  C. (Internamiento)</t>
  </si>
  <si>
    <t>871.497.130.2680</t>
  </si>
  <si>
    <t>50% Adelanto Medallas Conmemorativas Logia Masonica</t>
  </si>
  <si>
    <t>Pago Saldo 50% Medallas Conmemorativas Logia Masonica</t>
  </si>
  <si>
    <t>784.465.192.9640</t>
  </si>
  <si>
    <t>784.495.562.0597</t>
  </si>
  <si>
    <t>784.497.561.9114</t>
  </si>
  <si>
    <t>EB01-3179</t>
  </si>
  <si>
    <t>Cesar Zuñiga (Internamiento)</t>
  </si>
  <si>
    <t>00632442</t>
  </si>
  <si>
    <t>Gastos IFT - Transferencias</t>
  </si>
  <si>
    <t>784.465.198.0444</t>
  </si>
  <si>
    <t>Cargo Cuenta</t>
  </si>
  <si>
    <t>001-000588</t>
  </si>
  <si>
    <t>001-000557</t>
  </si>
  <si>
    <t>Alberto Palomino (Internamiento)</t>
  </si>
  <si>
    <t>928.496.344.0746</t>
  </si>
  <si>
    <t>Pago Confección Medallas Bodas de Oro (15 Unid - Promocionales)</t>
  </si>
  <si>
    <t>Total Ingresos Mes Julio 2025</t>
  </si>
  <si>
    <t>928.496.503.3878</t>
  </si>
  <si>
    <t>Camilo Velasquez (Intenamiento)</t>
  </si>
  <si>
    <t>Jorge Elias A. (Internamiento)</t>
  </si>
  <si>
    <t>01919938</t>
  </si>
  <si>
    <t>Luis Gil (Internamiento)</t>
  </si>
  <si>
    <t>784.465.555.6508</t>
  </si>
  <si>
    <t>George Salomon (Internamiento)</t>
  </si>
  <si>
    <t>Victor Hoyos P. (Internamiento)</t>
  </si>
  <si>
    <t>784.465.552.8604</t>
  </si>
  <si>
    <t>928.496.373.9645</t>
  </si>
  <si>
    <t>Oscar Ramirez (Internamiento)</t>
  </si>
  <si>
    <t>03206293</t>
  </si>
  <si>
    <t>928.496.504.5325</t>
  </si>
  <si>
    <t>Ugo Ojeda del Arco (Internamiento)</t>
  </si>
  <si>
    <t>Fernando Gavidia (Medalla)</t>
  </si>
  <si>
    <t>04278959</t>
  </si>
  <si>
    <t>Victor Hoyos P. (02 Medallas)</t>
  </si>
  <si>
    <t>2213473</t>
  </si>
  <si>
    <t>784.497.630.4172</t>
  </si>
  <si>
    <t>Augusto Mendoza (Internamiento)</t>
  </si>
  <si>
    <t>Cesar Morales (Medalla)</t>
  </si>
  <si>
    <t>TOTAL AGOSTO 2025</t>
  </si>
  <si>
    <t>Pago Almuerzos Internamiento CMLP</t>
  </si>
  <si>
    <t>Nota Pedido</t>
  </si>
  <si>
    <t>784.497.564.1387</t>
  </si>
  <si>
    <t>Pago Gastos Adicionales Internamiento CMLP</t>
  </si>
  <si>
    <t>Carlos Bozzo (03 Medallas)</t>
  </si>
  <si>
    <t>784..465.551.0464</t>
  </si>
  <si>
    <t>Mario Blas ( 01 Medalla)</t>
  </si>
  <si>
    <t>Aporte NN (Internamiento)</t>
  </si>
  <si>
    <t>784.497.679.0900</t>
  </si>
  <si>
    <t>Guillermo Casavilca (01 Medalla)</t>
  </si>
  <si>
    <t>784.465.551.4044</t>
  </si>
  <si>
    <t>B501-02174645</t>
  </si>
  <si>
    <t>784.465.555.3126</t>
  </si>
  <si>
    <t>Camilo Velasquez</t>
  </si>
  <si>
    <t>784.465.550.776</t>
  </si>
  <si>
    <t>Pago Premio Carrera Jockey Club - Top Glass SAC</t>
  </si>
  <si>
    <t>784.465.199.2697</t>
  </si>
  <si>
    <t>Ernesto Semino (01 Medalla)</t>
  </si>
  <si>
    <t>9548-088510</t>
  </si>
  <si>
    <t>996252323651127</t>
  </si>
  <si>
    <t>Pago Gastos Ceremonia Donación CMLP - Bocaditos-Champagne</t>
  </si>
  <si>
    <t>Pago Vidriero - Diploma Donacion CMLP</t>
  </si>
  <si>
    <t>Nota -002036</t>
  </si>
  <si>
    <t>3592787F9FB7</t>
  </si>
  <si>
    <t>Pago Alquiler Copas - Ceremonia Donacion CMLP</t>
  </si>
  <si>
    <t>Efectivo</t>
  </si>
  <si>
    <t>Gastos Ceremonia Donación CMLP - Gasto Total</t>
  </si>
  <si>
    <t>Aporte Medallas Varios</t>
  </si>
  <si>
    <t>Camilo Velasquez (Medalla)</t>
  </si>
  <si>
    <t>Transferencia Pago Medallas Bodas de Oro</t>
  </si>
  <si>
    <t>784.497.102.5754</t>
  </si>
  <si>
    <t>TOTAL SETIEMBRE 2025</t>
  </si>
  <si>
    <t>Total Ingresos Mes Agosto 2025</t>
  </si>
  <si>
    <t>Total Ingresos Mes Setiembre 2025</t>
  </si>
  <si>
    <t>Total Ingresos Mes Octubre 2025</t>
  </si>
  <si>
    <t>TOTAL OCTUBRE 2025</t>
  </si>
  <si>
    <t>TOTAL NOVIEMBRE 2025</t>
  </si>
  <si>
    <t>Total Ingresos Mes Noviembre 2025</t>
  </si>
  <si>
    <t>TOTAL DICIEMBRE 2025</t>
  </si>
  <si>
    <t>Pago Confeccion Placa Recordatoria para CM Elias Aguirre</t>
  </si>
  <si>
    <t>S/N</t>
  </si>
  <si>
    <t xml:space="preserve">Pago Traslado-Entrega - Caja Placa </t>
  </si>
  <si>
    <t>001-001000</t>
  </si>
  <si>
    <t>784.497.563.7711</t>
  </si>
  <si>
    <t>Pago Arreglo Floral - Luis Smith - Trujillo</t>
  </si>
  <si>
    <t>784.497.162.9363</t>
  </si>
  <si>
    <t>EB01-6520609855</t>
  </si>
  <si>
    <t>Pago Arreglo Floral - Carlos Santa Cruz - Huanuco</t>
  </si>
  <si>
    <t>784.497.765.7771</t>
  </si>
  <si>
    <t>0001-003570</t>
  </si>
  <si>
    <t>Pago Inicial Placa Conmemorativa Bodas de Oro - XXX Promocion</t>
  </si>
  <si>
    <t>Saldo Final Año 2025</t>
  </si>
  <si>
    <t>000190</t>
  </si>
  <si>
    <t>784.497.768.4725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</si>
</sst>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#,##0.00_);[Red]\(#,##0.00\);\-.\-_)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rgb="FF333333"/>
      <name val="Scotia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/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43" fontId="2" fillId="6" borderId="1" xfId="0" applyNumberFormat="1" applyFont="1" applyFill="1" applyBorder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16" fontId="0" fillId="0" borderId="1" xfId="0" applyNumberFormat="1" applyBorder="1"/>
    <xf numFmtId="0" fontId="2" fillId="7" borderId="1" xfId="0" applyFont="1" applyFill="1" applyBorder="1" applyAlignment="1">
      <alignment horizontal="center"/>
    </xf>
    <xf numFmtId="43" fontId="2" fillId="7" borderId="1" xfId="1" applyFont="1" applyFill="1" applyBorder="1"/>
    <xf numFmtId="0" fontId="0" fillId="7" borderId="1" xfId="0" applyFill="1" applyBorder="1"/>
    <xf numFmtId="0" fontId="2" fillId="4" borderId="1" xfId="0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7" fontId="2" fillId="8" borderId="1" xfId="0" applyNumberFormat="1" applyFont="1" applyFill="1" applyBorder="1" applyAlignment="1">
      <alignment horizontal="center"/>
    </xf>
    <xf numFmtId="43" fontId="0" fillId="0" borderId="1" xfId="0" applyNumberFormat="1" applyBorder="1"/>
    <xf numFmtId="0" fontId="2" fillId="9" borderId="1" xfId="0" applyFont="1" applyFill="1" applyBorder="1"/>
    <xf numFmtId="43" fontId="2" fillId="0" borderId="1" xfId="0" applyNumberFormat="1" applyFont="1" applyBorder="1"/>
    <xf numFmtId="0" fontId="2" fillId="8" borderId="1" xfId="0" applyFont="1" applyFill="1" applyBorder="1"/>
    <xf numFmtId="0" fontId="2" fillId="3" borderId="1" xfId="0" applyFont="1" applyFill="1" applyBorder="1"/>
    <xf numFmtId="43" fontId="2" fillId="3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3" fontId="0" fillId="10" borderId="1" xfId="1" applyFont="1" applyFill="1" applyBorder="1"/>
    <xf numFmtId="0" fontId="0" fillId="0" borderId="1" xfId="0" quotePrefix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3" fontId="3" fillId="10" borderId="1" xfId="1" quotePrefix="1" applyFont="1" applyFill="1" applyBorder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8" borderId="1" xfId="0" applyFill="1" applyBorder="1"/>
    <xf numFmtId="0" fontId="9" fillId="0" borderId="0" xfId="0" applyFont="1"/>
    <xf numFmtId="16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3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3" fontId="12" fillId="0" borderId="1" xfId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43" fontId="13" fillId="0" borderId="1" xfId="1" applyFont="1" applyBorder="1" applyAlignment="1">
      <alignment vertical="center"/>
    </xf>
    <xf numFmtId="43" fontId="14" fillId="0" borderId="1" xfId="1" applyFont="1" applyBorder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5" fontId="12" fillId="0" borderId="1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164" fontId="12" fillId="0" borderId="1" xfId="0" applyNumberFormat="1" applyFont="1" applyBorder="1" applyAlignment="1">
      <alignment vertical="center"/>
    </xf>
    <xf numFmtId="43" fontId="12" fillId="0" borderId="0" xfId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2" fillId="0" borderId="1" xfId="1" applyFont="1" applyBorder="1"/>
    <xf numFmtId="0" fontId="2" fillId="0" borderId="0" xfId="0" applyFont="1"/>
    <xf numFmtId="0" fontId="0" fillId="0" borderId="1" xfId="0" quotePrefix="1" applyBorder="1"/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17" fillId="0" borderId="0" xfId="0" applyFont="1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5" xfId="1" applyFont="1" applyBorder="1"/>
    <xf numFmtId="43" fontId="0" fillId="0" borderId="0" xfId="0" applyNumberFormat="1"/>
    <xf numFmtId="17" fontId="0" fillId="0" borderId="0" xfId="0" applyNumberFormat="1"/>
    <xf numFmtId="0" fontId="0" fillId="0" borderId="5" xfId="0" applyBorder="1"/>
    <xf numFmtId="0" fontId="2" fillId="5" borderId="4" xfId="0" applyFont="1" applyFill="1" applyBorder="1" applyAlignment="1">
      <alignment horizontal="center"/>
    </xf>
    <xf numFmtId="43" fontId="2" fillId="6" borderId="4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43" fontId="2" fillId="2" borderId="4" xfId="0" applyNumberFormat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43" fontId="3" fillId="10" borderId="1" xfId="1" applyFont="1" applyFill="1" applyBorder="1"/>
    <xf numFmtId="165" fontId="15" fillId="11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63300"/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112</xdr:row>
      <xdr:rowOff>9525</xdr:rowOff>
    </xdr:from>
    <xdr:to>
      <xdr:col>3</xdr:col>
      <xdr:colOff>9525</xdr:colOff>
      <xdr:row>115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FA6DD05-CBC7-EC7C-D09A-DEC565C82F2A}"/>
            </a:ext>
          </a:extLst>
        </xdr:cNvPr>
        <xdr:cNvCxnSpPr/>
      </xdr:nvCxnSpPr>
      <xdr:spPr>
        <a:xfrm>
          <a:off x="1143000" y="16030575"/>
          <a:ext cx="2047875" cy="4191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112</xdr:row>
      <xdr:rowOff>0</xdr:rowOff>
    </xdr:from>
    <xdr:to>
      <xdr:col>7</xdr:col>
      <xdr:colOff>9525</xdr:colOff>
      <xdr:row>115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3C3CD62-7990-9A25-5847-24604D814049}"/>
            </a:ext>
          </a:extLst>
        </xdr:cNvPr>
        <xdr:cNvCxnSpPr/>
      </xdr:nvCxnSpPr>
      <xdr:spPr>
        <a:xfrm>
          <a:off x="3190875" y="16021050"/>
          <a:ext cx="2447925" cy="4286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118</xdr:row>
      <xdr:rowOff>0</xdr:rowOff>
    </xdr:from>
    <xdr:to>
      <xdr:col>3</xdr:col>
      <xdr:colOff>9525</xdr:colOff>
      <xdr:row>120</xdr:row>
      <xdr:rowOff>133350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B8FA407-C098-439D-A770-CCFD7C355B78}"/>
            </a:ext>
          </a:extLst>
        </xdr:cNvPr>
        <xdr:cNvCxnSpPr/>
      </xdr:nvCxnSpPr>
      <xdr:spPr>
        <a:xfrm>
          <a:off x="1143000" y="16878300"/>
          <a:ext cx="2047875" cy="4191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118</xdr:row>
      <xdr:rowOff>9525</xdr:rowOff>
    </xdr:from>
    <xdr:to>
      <xdr:col>7</xdr:col>
      <xdr:colOff>19050</xdr:colOff>
      <xdr:row>121</xdr:row>
      <xdr:rowOff>9525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F84D1C6-50B1-4E74-A566-B31C295FA6F6}"/>
            </a:ext>
          </a:extLst>
        </xdr:cNvPr>
        <xdr:cNvCxnSpPr/>
      </xdr:nvCxnSpPr>
      <xdr:spPr>
        <a:xfrm>
          <a:off x="3200400" y="16887825"/>
          <a:ext cx="2447925" cy="4286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125</xdr:row>
      <xdr:rowOff>9525</xdr:rowOff>
    </xdr:from>
    <xdr:to>
      <xdr:col>3</xdr:col>
      <xdr:colOff>9525</xdr:colOff>
      <xdr:row>127</xdr:row>
      <xdr:rowOff>104775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97ADC2F-7EDF-4286-A403-150768E164C5}"/>
            </a:ext>
          </a:extLst>
        </xdr:cNvPr>
        <xdr:cNvCxnSpPr/>
      </xdr:nvCxnSpPr>
      <xdr:spPr>
        <a:xfrm>
          <a:off x="1143000" y="17887950"/>
          <a:ext cx="2047875" cy="3810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2028825</xdr:colOff>
      <xdr:row>125</xdr:row>
      <xdr:rowOff>9525</xdr:rowOff>
    </xdr:from>
    <xdr:to>
      <xdr:col>6</xdr:col>
      <xdr:colOff>561975</xdr:colOff>
      <xdr:row>128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A87943D-754C-47A9-BB6F-25D80D989EC5}"/>
            </a:ext>
          </a:extLst>
        </xdr:cNvPr>
        <xdr:cNvCxnSpPr/>
      </xdr:nvCxnSpPr>
      <xdr:spPr>
        <a:xfrm>
          <a:off x="3171825" y="17887950"/>
          <a:ext cx="2447925" cy="4286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132</xdr:row>
      <xdr:rowOff>19050</xdr:rowOff>
    </xdr:from>
    <xdr:to>
      <xdr:col>3</xdr:col>
      <xdr:colOff>9525</xdr:colOff>
      <xdr:row>134</xdr:row>
      <xdr:rowOff>114300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7237509-4453-4666-BE4F-B3ED2EABD0F5}"/>
            </a:ext>
          </a:extLst>
        </xdr:cNvPr>
        <xdr:cNvCxnSpPr/>
      </xdr:nvCxnSpPr>
      <xdr:spPr>
        <a:xfrm>
          <a:off x="1143000" y="18897600"/>
          <a:ext cx="2047875" cy="3810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132</xdr:row>
      <xdr:rowOff>19050</xdr:rowOff>
    </xdr:from>
    <xdr:to>
      <xdr:col>7</xdr:col>
      <xdr:colOff>9525</xdr:colOff>
      <xdr:row>135</xdr:row>
      <xdr:rowOff>19050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9C880052-5FAE-464E-BA2D-ACD2C44EEBC5}"/>
            </a:ext>
          </a:extLst>
        </xdr:cNvPr>
        <xdr:cNvCxnSpPr/>
      </xdr:nvCxnSpPr>
      <xdr:spPr>
        <a:xfrm>
          <a:off x="3190875" y="18897600"/>
          <a:ext cx="2447925" cy="4286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1607343</xdr:colOff>
      <xdr:row>3</xdr:row>
      <xdr:rowOff>47625</xdr:rowOff>
    </xdr:from>
    <xdr:ext cx="1269899" cy="468013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16C1A1E-5294-4C68-9B1A-F5E7C430DDD6}"/>
            </a:ext>
          </a:extLst>
        </xdr:cNvPr>
        <xdr:cNvSpPr/>
      </xdr:nvSpPr>
      <xdr:spPr>
        <a:xfrm>
          <a:off x="2405062" y="619125"/>
          <a:ext cx="126989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Ninguno</a:t>
          </a:r>
        </a:p>
      </xdr:txBody>
    </xdr:sp>
    <xdr:clientData/>
  </xdr:oneCellAnchor>
  <xdr:twoCellAnchor editAs="oneCell">
    <xdr:from>
      <xdr:col>9</xdr:col>
      <xdr:colOff>23811</xdr:colOff>
      <xdr:row>1</xdr:row>
      <xdr:rowOff>35719</xdr:rowOff>
    </xdr:from>
    <xdr:to>
      <xdr:col>14</xdr:col>
      <xdr:colOff>787526</xdr:colOff>
      <xdr:row>21</xdr:row>
      <xdr:rowOff>161434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FC8BE8-8433-0718-CEB7-FB6C9F68B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5905" y="226219"/>
          <a:ext cx="5323809" cy="3923809"/>
        </a:xfrm>
        <a:prstGeom prst="rect">
          <a:avLst/>
        </a:prstGeom>
      </xdr:spPr>
    </xdr:pic>
    <xdr:clientData/>
  </xdr:twoCellAnchor>
  <xdr:twoCellAnchor editAs="oneCell">
    <xdr:from>
      <xdr:col>9</xdr:col>
      <xdr:colOff>273843</xdr:colOff>
      <xdr:row>22</xdr:row>
      <xdr:rowOff>0</xdr:rowOff>
    </xdr:from>
    <xdr:to>
      <xdr:col>14</xdr:col>
      <xdr:colOff>571499</xdr:colOff>
      <xdr:row>36</xdr:row>
      <xdr:rowOff>170383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74D399-10CD-920A-40D1-300D003C1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5937" y="4298155"/>
          <a:ext cx="4857750" cy="277785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13</xdr:col>
      <xdr:colOff>530383</xdr:colOff>
      <xdr:row>45</xdr:row>
      <xdr:rowOff>45720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8899DE-BC4D-2DDE-DACD-1FCF5BBB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156" y="7536656"/>
          <a:ext cx="3066415" cy="807720"/>
        </a:xfrm>
        <a:prstGeom prst="rect">
          <a:avLst/>
        </a:prstGeom>
        <a:noFill/>
      </xdr:spPr>
    </xdr:pic>
    <xdr:clientData/>
  </xdr:twoCellAnchor>
  <xdr:oneCellAnchor>
    <xdr:from>
      <xdr:col>2</xdr:col>
      <xdr:colOff>2024062</xdr:colOff>
      <xdr:row>78</xdr:row>
      <xdr:rowOff>71437</xdr:rowOff>
    </xdr:from>
    <xdr:ext cx="3174655" cy="405432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3BEC0FB7-7621-4722-89F0-D61E0FC7E849}"/>
            </a:ext>
          </a:extLst>
        </xdr:cNvPr>
        <xdr:cNvSpPr/>
      </xdr:nvSpPr>
      <xdr:spPr>
        <a:xfrm>
          <a:off x="2631281" y="14668500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se realizaron</a:t>
          </a:r>
          <a:r>
            <a:rPr lang="es-ES" sz="2000" b="1" cap="none" spc="0" baseline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gastos </a:t>
          </a:r>
          <a:endParaRPr lang="es-ES" sz="20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2024062</xdr:colOff>
      <xdr:row>86</xdr:row>
      <xdr:rowOff>71437</xdr:rowOff>
    </xdr:from>
    <xdr:ext cx="3174655" cy="405432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A6BCF4D-98FB-40D7-9464-0788B397E8F2}"/>
            </a:ext>
          </a:extLst>
        </xdr:cNvPr>
        <xdr:cNvSpPr/>
      </xdr:nvSpPr>
      <xdr:spPr>
        <a:xfrm>
          <a:off x="2631281" y="14668500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se realizaron</a:t>
          </a:r>
          <a:r>
            <a:rPr lang="es-ES" sz="2000" b="1" cap="none" spc="0" baseline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gastos </a:t>
          </a:r>
          <a:endParaRPr lang="es-ES" sz="20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1447800</xdr:colOff>
      <xdr:row>5</xdr:row>
      <xdr:rowOff>139700</xdr:rowOff>
    </xdr:from>
    <xdr:ext cx="1269899" cy="46801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60AB4BE-0401-4952-9B61-FBA7B27482CC}"/>
            </a:ext>
          </a:extLst>
        </xdr:cNvPr>
        <xdr:cNvSpPr/>
      </xdr:nvSpPr>
      <xdr:spPr>
        <a:xfrm>
          <a:off x="4775200" y="1092200"/>
          <a:ext cx="126989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Ninguno</a:t>
          </a:r>
        </a:p>
      </xdr:txBody>
    </xdr:sp>
    <xdr:clientData/>
  </xdr:oneCellAnchor>
  <xdr:twoCellAnchor>
    <xdr:from>
      <xdr:col>10</xdr:col>
      <xdr:colOff>12700</xdr:colOff>
      <xdr:row>7</xdr:row>
      <xdr:rowOff>12700</xdr:rowOff>
    </xdr:from>
    <xdr:to>
      <xdr:col>11</xdr:col>
      <xdr:colOff>12700</xdr:colOff>
      <xdr:row>10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EC6BDB0-46C6-A3C2-78BD-5566B4C0F6F5}"/>
            </a:ext>
          </a:extLst>
        </xdr:cNvPr>
        <xdr:cNvCxnSpPr/>
      </xdr:nvCxnSpPr>
      <xdr:spPr>
        <a:xfrm>
          <a:off x="11239500" y="1346200"/>
          <a:ext cx="3911600" cy="558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57</xdr:row>
      <xdr:rowOff>177800</xdr:rowOff>
    </xdr:from>
    <xdr:to>
      <xdr:col>5</xdr:col>
      <xdr:colOff>38100</xdr:colOff>
      <xdr:row>62</xdr:row>
      <xdr:rowOff>177800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E523DDB-AD44-AD86-C091-303825CEC404}"/>
            </a:ext>
          </a:extLst>
        </xdr:cNvPr>
        <xdr:cNvCxnSpPr/>
      </xdr:nvCxnSpPr>
      <xdr:spPr>
        <a:xfrm>
          <a:off x="3340100" y="11036300"/>
          <a:ext cx="3886200" cy="9525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58</xdr:row>
      <xdr:rowOff>12700</xdr:rowOff>
    </xdr:from>
    <xdr:to>
      <xdr:col>11</xdr:col>
      <xdr:colOff>0</xdr:colOff>
      <xdr:row>63</xdr:row>
      <xdr:rowOff>12700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8B26179-FAAA-4F0D-8630-0E68CCFDA5E0}"/>
            </a:ext>
          </a:extLst>
        </xdr:cNvPr>
        <xdr:cNvCxnSpPr/>
      </xdr:nvCxnSpPr>
      <xdr:spPr>
        <a:xfrm>
          <a:off x="11480800" y="11061700"/>
          <a:ext cx="3886200" cy="9525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1730719</xdr:colOff>
      <xdr:row>5</xdr:row>
      <xdr:rowOff>60981</xdr:rowOff>
    </xdr:from>
    <xdr:ext cx="3174655" cy="405432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F050C57-944C-2623-D22D-415459152F32}"/>
            </a:ext>
          </a:extLst>
        </xdr:cNvPr>
        <xdr:cNvSpPr/>
      </xdr:nvSpPr>
      <xdr:spPr>
        <a:xfrm>
          <a:off x="2278407" y="918231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hubo Ingresos</a:t>
          </a:r>
        </a:p>
      </xdr:txBody>
    </xdr:sp>
    <xdr:clientData/>
  </xdr:oneCellAnchor>
  <xdr:oneCellAnchor>
    <xdr:from>
      <xdr:col>12</xdr:col>
      <xdr:colOff>1202532</xdr:colOff>
      <xdr:row>4</xdr:row>
      <xdr:rowOff>47625</xdr:rowOff>
    </xdr:from>
    <xdr:ext cx="3174655" cy="405432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128FE39-F3BE-4091-AD5A-03E5C66AAB3F}"/>
            </a:ext>
          </a:extLst>
        </xdr:cNvPr>
        <xdr:cNvSpPr/>
      </xdr:nvSpPr>
      <xdr:spPr>
        <a:xfrm>
          <a:off x="10632282" y="714375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hubo Ventas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1730719</xdr:colOff>
      <xdr:row>5</xdr:row>
      <xdr:rowOff>60981</xdr:rowOff>
    </xdr:from>
    <xdr:ext cx="3174655" cy="405432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853E070-9256-4814-9847-644F167A35A7}"/>
            </a:ext>
          </a:extLst>
        </xdr:cNvPr>
        <xdr:cNvSpPr/>
      </xdr:nvSpPr>
      <xdr:spPr>
        <a:xfrm>
          <a:off x="2283169" y="918231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hubo Ingresos</a:t>
          </a:r>
        </a:p>
      </xdr:txBody>
    </xdr:sp>
    <xdr:clientData/>
  </xdr:oneCellAnchor>
  <xdr:oneCellAnchor>
    <xdr:from>
      <xdr:col>12</xdr:col>
      <xdr:colOff>1202532</xdr:colOff>
      <xdr:row>4</xdr:row>
      <xdr:rowOff>47625</xdr:rowOff>
    </xdr:from>
    <xdr:ext cx="3174655" cy="405432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B851D57-7BEB-487C-82DA-9E8E68477325}"/>
            </a:ext>
          </a:extLst>
        </xdr:cNvPr>
        <xdr:cNvSpPr/>
      </xdr:nvSpPr>
      <xdr:spPr>
        <a:xfrm>
          <a:off x="10632282" y="714375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hubo Ventas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1635469</xdr:colOff>
      <xdr:row>5</xdr:row>
      <xdr:rowOff>72887</xdr:rowOff>
    </xdr:from>
    <xdr:ext cx="3174655" cy="405432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E97D2F7-A9B5-4074-A008-81E82A8382B4}"/>
            </a:ext>
          </a:extLst>
        </xdr:cNvPr>
        <xdr:cNvSpPr/>
      </xdr:nvSpPr>
      <xdr:spPr>
        <a:xfrm>
          <a:off x="2183157" y="930137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hubo Ingresos</a:t>
          </a:r>
        </a:p>
      </xdr:txBody>
    </xdr:sp>
    <xdr:clientData/>
  </xdr:oneCellAnchor>
  <xdr:oneCellAnchor>
    <xdr:from>
      <xdr:col>12</xdr:col>
      <xdr:colOff>1476375</xdr:colOff>
      <xdr:row>4</xdr:row>
      <xdr:rowOff>59532</xdr:rowOff>
    </xdr:from>
    <xdr:ext cx="3174655" cy="405432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3335031-0EAE-40C9-8237-806EAD6C1DDE}"/>
            </a:ext>
          </a:extLst>
        </xdr:cNvPr>
        <xdr:cNvSpPr/>
      </xdr:nvSpPr>
      <xdr:spPr>
        <a:xfrm>
          <a:off x="10906125" y="726282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hubo Ventas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1706908</xdr:colOff>
      <xdr:row>5</xdr:row>
      <xdr:rowOff>60981</xdr:rowOff>
    </xdr:from>
    <xdr:ext cx="3174655" cy="405432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32B090-05FE-4F38-AA2D-D8122C95340F}"/>
            </a:ext>
          </a:extLst>
        </xdr:cNvPr>
        <xdr:cNvSpPr/>
      </xdr:nvSpPr>
      <xdr:spPr>
        <a:xfrm>
          <a:off x="2254596" y="918231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hubo Ingresos</a:t>
          </a:r>
        </a:p>
      </xdr:txBody>
    </xdr:sp>
    <xdr:clientData/>
  </xdr:oneCellAnchor>
  <xdr:oneCellAnchor>
    <xdr:from>
      <xdr:col>12</xdr:col>
      <xdr:colOff>1345406</xdr:colOff>
      <xdr:row>4</xdr:row>
      <xdr:rowOff>71438</xdr:rowOff>
    </xdr:from>
    <xdr:ext cx="3174655" cy="405432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5626636-DCBC-4FF1-8805-339F5386538C}"/>
            </a:ext>
          </a:extLst>
        </xdr:cNvPr>
        <xdr:cNvSpPr/>
      </xdr:nvSpPr>
      <xdr:spPr>
        <a:xfrm>
          <a:off x="10775156" y="738188"/>
          <a:ext cx="317465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hubo Ventas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3BA2-B03A-435C-98C4-96F4602FED88}">
  <dimension ref="B1:M140"/>
  <sheetViews>
    <sheetView tabSelected="1" zoomScaleNormal="100" workbookViewId="0">
      <pane xSplit="1" ySplit="1" topLeftCell="B2" activePane="bottomRight" state="frozen"/>
      <selection activeCell="F233" sqref="F233"/>
      <selection pane="topRight" activeCell="F233" sqref="F233"/>
      <selection pane="bottomLeft" activeCell="F233" sqref="F233"/>
      <selection pane="bottomRight" activeCell="M141" sqref="M141"/>
    </sheetView>
  </sheetViews>
  <sheetFormatPr baseColWidth="10" defaultColWidth="8.5703125" defaultRowHeight="11.25"/>
  <cols>
    <col min="1" max="1" width="8.5703125" style="56"/>
    <col min="2" max="2" width="8.5703125" style="64" customWidth="1"/>
    <col min="3" max="3" width="30.5703125" style="56" customWidth="1"/>
    <col min="4" max="4" width="9.5703125" style="69" customWidth="1"/>
    <col min="5" max="6" width="9.28515625" style="69" customWidth="1"/>
    <col min="7" max="7" width="8.5703125" style="69" customWidth="1"/>
    <col min="8" max="8" width="11" style="56" customWidth="1"/>
    <col min="9" max="9" width="16.28515625" style="56" customWidth="1"/>
    <col min="10" max="10" width="1.5703125" style="56" customWidth="1"/>
    <col min="11" max="13" width="10.140625" style="57" customWidth="1"/>
    <col min="14" max="16384" width="8.5703125" style="56"/>
  </cols>
  <sheetData>
    <row r="1" spans="2:13" s="50" customFormat="1" ht="12.75">
      <c r="B1" s="47" t="s">
        <v>23</v>
      </c>
      <c r="C1" s="48" t="s">
        <v>97</v>
      </c>
      <c r="D1" s="49" t="s">
        <v>98</v>
      </c>
      <c r="E1" s="49" t="s">
        <v>99</v>
      </c>
      <c r="F1" s="49" t="s">
        <v>100</v>
      </c>
      <c r="G1" s="49" t="s">
        <v>101</v>
      </c>
      <c r="H1" s="48" t="s">
        <v>24</v>
      </c>
      <c r="I1" s="48" t="s">
        <v>25</v>
      </c>
      <c r="K1" s="51" t="s">
        <v>27</v>
      </c>
      <c r="L1" s="51" t="s">
        <v>28</v>
      </c>
      <c r="M1" s="51" t="s">
        <v>102</v>
      </c>
    </row>
    <row r="3" spans="2:13">
      <c r="B3" s="52">
        <f>+'ENE2025'!G10</f>
        <v>45661</v>
      </c>
      <c r="C3" s="53" t="str">
        <f>+'ENE2025'!C10</f>
        <v>Jose Luis Perez Aleman</v>
      </c>
      <c r="D3" s="54">
        <f>+'ENE2025'!D10</f>
        <v>120</v>
      </c>
      <c r="E3" s="54">
        <v>0</v>
      </c>
      <c r="F3" s="54">
        <v>0</v>
      </c>
      <c r="G3" s="54">
        <v>0</v>
      </c>
      <c r="H3" s="55" t="str">
        <f>+'ENE2025'!H10</f>
        <v>BCP</v>
      </c>
      <c r="I3" s="55" t="str">
        <f>+'ENE2025'!I10</f>
        <v>07674274</v>
      </c>
      <c r="K3" s="90" t="s">
        <v>116</v>
      </c>
      <c r="L3" s="90"/>
      <c r="M3" s="70">
        <f>+Cuadre!C6</f>
        <v>2760.5</v>
      </c>
    </row>
    <row r="4" spans="2:13">
      <c r="B4" s="52">
        <f>+'ENE2025'!G11</f>
        <v>45663</v>
      </c>
      <c r="C4" s="53" t="str">
        <f>+'ENE2025'!C11</f>
        <v>Augusto Mendoza Valencia</v>
      </c>
      <c r="D4" s="54">
        <f>+'ENE2025'!D11</f>
        <v>120</v>
      </c>
      <c r="E4" s="54">
        <v>0</v>
      </c>
      <c r="F4" s="54">
        <v>0</v>
      </c>
      <c r="G4" s="54">
        <v>0</v>
      </c>
      <c r="H4" s="55" t="str">
        <f>+'ENE2025'!H11</f>
        <v>BBVA</v>
      </c>
      <c r="I4" s="55" t="str">
        <f>+'ENE2025'!I11</f>
        <v>7605101</v>
      </c>
    </row>
    <row r="5" spans="2:13">
      <c r="B5" s="52">
        <f>+'ENE2025'!G12</f>
        <v>45663</v>
      </c>
      <c r="C5" s="53" t="str">
        <f>+'ENE2025'!C12</f>
        <v>Victor Hoyos Pacheco</v>
      </c>
      <c r="D5" s="54">
        <f>+'ENE2025'!D12</f>
        <v>120</v>
      </c>
      <c r="E5" s="54">
        <v>0</v>
      </c>
      <c r="F5" s="54">
        <v>0</v>
      </c>
      <c r="G5" s="54">
        <v>0</v>
      </c>
      <c r="H5" s="55" t="str">
        <f>+'ENE2025'!H12</f>
        <v>BCP</v>
      </c>
      <c r="I5" s="55" t="str">
        <f>+'ENE2025'!I12</f>
        <v>08505164</v>
      </c>
    </row>
    <row r="6" spans="2:13">
      <c r="B6" s="52">
        <f>+'ENE2025'!G13</f>
        <v>45663</v>
      </c>
      <c r="C6" s="53" t="str">
        <f>+'ENE2025'!C13</f>
        <v>Carlos Javier Collazos</v>
      </c>
      <c r="D6" s="54">
        <f>+'ENE2025'!D13</f>
        <v>120</v>
      </c>
      <c r="E6" s="54">
        <v>0</v>
      </c>
      <c r="F6" s="54">
        <v>0</v>
      </c>
      <c r="G6" s="54">
        <v>0</v>
      </c>
      <c r="H6" s="55" t="str">
        <f>+'ENE2025'!H13</f>
        <v>BCP</v>
      </c>
      <c r="I6" s="55" t="str">
        <f>+'ENE2025'!I13</f>
        <v>02692220</v>
      </c>
    </row>
    <row r="7" spans="2:13">
      <c r="B7" s="52">
        <f>+'ENE2025'!G14</f>
        <v>45664</v>
      </c>
      <c r="C7" s="53" t="str">
        <f>+'ENE2025'!C14</f>
        <v>Kike Checa Mendiburu</v>
      </c>
      <c r="D7" s="54">
        <f>+'ENE2025'!D14</f>
        <v>120</v>
      </c>
      <c r="E7" s="54">
        <v>0</v>
      </c>
      <c r="F7" s="54">
        <v>0</v>
      </c>
      <c r="G7" s="54">
        <v>0</v>
      </c>
      <c r="H7" s="55" t="str">
        <f>+'ENE2025'!H14</f>
        <v>BCP</v>
      </c>
      <c r="I7" s="55" t="str">
        <f>+'ENE2025'!I14</f>
        <v>11833989</v>
      </c>
    </row>
    <row r="8" spans="2:13">
      <c r="B8" s="52">
        <f>+'ENE2025'!G15</f>
        <v>45665</v>
      </c>
      <c r="C8" s="53" t="str">
        <f>+'ENE2025'!C15</f>
        <v>Cesar Zuñiga Mourao</v>
      </c>
      <c r="D8" s="54">
        <f>+'ENE2025'!D15</f>
        <v>60</v>
      </c>
      <c r="E8" s="54">
        <v>0</v>
      </c>
      <c r="F8" s="54">
        <v>0</v>
      </c>
      <c r="G8" s="54">
        <v>0</v>
      </c>
      <c r="H8" s="55" t="str">
        <f>+'ENE2025'!H15</f>
        <v>BCP</v>
      </c>
      <c r="I8" s="55" t="str">
        <f>+'ENE2025'!I15</f>
        <v>01426005</v>
      </c>
    </row>
    <row r="9" spans="2:13">
      <c r="B9" s="52">
        <f>+'ENE2025'!G16</f>
        <v>45665</v>
      </c>
      <c r="C9" s="53" t="str">
        <f>+'ENE2025'!C16</f>
        <v>Cesar Urbano Ventosilla</v>
      </c>
      <c r="D9" s="54">
        <f>+'ENE2025'!D16</f>
        <v>120</v>
      </c>
      <c r="E9" s="54">
        <v>0</v>
      </c>
      <c r="F9" s="54">
        <v>0</v>
      </c>
      <c r="G9" s="54">
        <v>0</v>
      </c>
      <c r="H9" s="55" t="str">
        <f>+'ENE2025'!H16</f>
        <v>Scotiabank</v>
      </c>
      <c r="I9" s="55" t="str">
        <f>+'ENE2025'!I16</f>
        <v>101.050.001.0043</v>
      </c>
    </row>
    <row r="10" spans="2:13">
      <c r="B10" s="52">
        <f>+'ENE2025'!G17</f>
        <v>45666</v>
      </c>
      <c r="C10" s="53" t="str">
        <f>+'ENE2025'!C17</f>
        <v>Jose Vise Ocaña</v>
      </c>
      <c r="D10" s="54">
        <f>+'ENE2025'!D17</f>
        <v>120</v>
      </c>
      <c r="E10" s="54">
        <v>0</v>
      </c>
      <c r="F10" s="54">
        <v>0</v>
      </c>
      <c r="G10" s="54">
        <v>0</v>
      </c>
      <c r="H10" s="55" t="str">
        <f>+'ENE2025'!H17</f>
        <v>BCP</v>
      </c>
      <c r="I10" s="55" t="str">
        <f>+'ENE2025'!I17</f>
        <v>4905674</v>
      </c>
    </row>
    <row r="11" spans="2:13">
      <c r="B11" s="52">
        <f>+'ENE2025'!G18</f>
        <v>45667</v>
      </c>
      <c r="C11" s="53" t="str">
        <f>+'ENE2025'!C18</f>
        <v>Tomas Oliva Gambini</v>
      </c>
      <c r="D11" s="54">
        <f>+'ENE2025'!D18</f>
        <v>120</v>
      </c>
      <c r="E11" s="54">
        <v>0</v>
      </c>
      <c r="F11" s="54">
        <v>0</v>
      </c>
      <c r="G11" s="54">
        <v>0</v>
      </c>
      <c r="H11" s="55" t="str">
        <f>+'ENE2025'!H18</f>
        <v>BCP</v>
      </c>
      <c r="I11" s="55" t="str">
        <f>+'ENE2025'!I18</f>
        <v>08955050 / 01862577</v>
      </c>
    </row>
    <row r="12" spans="2:13">
      <c r="B12" s="52">
        <f>+'ENE2025'!G19</f>
        <v>45667</v>
      </c>
      <c r="C12" s="53" t="str">
        <f>+'ENE2025'!C19</f>
        <v>Mario Sanchez Cuadros</v>
      </c>
      <c r="D12" s="54">
        <f>+'ENE2025'!D19</f>
        <v>120</v>
      </c>
      <c r="E12" s="54">
        <v>0</v>
      </c>
      <c r="F12" s="54">
        <v>0</v>
      </c>
      <c r="G12" s="54">
        <v>0</v>
      </c>
      <c r="H12" s="55" t="str">
        <f>+'ENE2025'!H19</f>
        <v>BCP</v>
      </c>
      <c r="I12" s="55" t="str">
        <f>+'ENE2025'!I19</f>
        <v>08155764</v>
      </c>
    </row>
    <row r="13" spans="2:13">
      <c r="B13" s="52">
        <f>+'ENE2025'!G20</f>
        <v>45667</v>
      </c>
      <c r="C13" s="53" t="str">
        <f>+'ENE2025'!C20</f>
        <v>Carlos Vereau Montenegro</v>
      </c>
      <c r="D13" s="54">
        <f>+'ENE2025'!D20</f>
        <v>120</v>
      </c>
      <c r="E13" s="54">
        <v>0</v>
      </c>
      <c r="F13" s="54">
        <v>0</v>
      </c>
      <c r="G13" s="54">
        <v>0</v>
      </c>
      <c r="H13" s="55" t="str">
        <f>+'ENE2025'!H20</f>
        <v>IBK</v>
      </c>
      <c r="I13" s="55" t="str">
        <f>+'ENE2025'!I20</f>
        <v>00716238</v>
      </c>
    </row>
    <row r="14" spans="2:13">
      <c r="B14" s="52">
        <f>+'ENE2025'!G21</f>
        <v>45669</v>
      </c>
      <c r="C14" s="53" t="str">
        <f>+'ENE2025'!C21</f>
        <v>Camilo Velasquez Grandez</v>
      </c>
      <c r="D14" s="54">
        <f>+'ENE2025'!D21</f>
        <v>120</v>
      </c>
      <c r="E14" s="58">
        <v>0</v>
      </c>
      <c r="F14" s="58">
        <v>0</v>
      </c>
      <c r="G14" s="54">
        <v>0</v>
      </c>
      <c r="H14" s="55" t="str">
        <f>+'ENE2025'!H21</f>
        <v>BBVA</v>
      </c>
      <c r="I14" s="55" t="str">
        <f>+'ENE2025'!I21</f>
        <v>928.496.503.8185</v>
      </c>
    </row>
    <row r="15" spans="2:13">
      <c r="B15" s="52">
        <f>+'ENE2025'!G22</f>
        <v>45671</v>
      </c>
      <c r="C15" s="53" t="str">
        <f>+'ENE2025'!C22</f>
        <v>Guillermo Casavilca Paz</v>
      </c>
      <c r="D15" s="54">
        <f>+'ENE2025'!D22</f>
        <v>120</v>
      </c>
      <c r="E15" s="54">
        <v>0</v>
      </c>
      <c r="F15" s="54">
        <v>0</v>
      </c>
      <c r="G15" s="54">
        <v>0</v>
      </c>
      <c r="H15" s="55" t="str">
        <f>+'ENE2025'!H22</f>
        <v>Scotiabank</v>
      </c>
      <c r="I15" s="55" t="str">
        <f>+'ENE2025'!I22</f>
        <v>784.465.551.3006</v>
      </c>
    </row>
    <row r="16" spans="2:13">
      <c r="B16" s="60"/>
      <c r="C16" s="85" t="s">
        <v>103</v>
      </c>
      <c r="D16" s="54">
        <f>SUM(D3:D15)</f>
        <v>1500</v>
      </c>
      <c r="E16" s="54">
        <f>SUM(E3:E15)</f>
        <v>0</v>
      </c>
      <c r="F16" s="54">
        <f>SUM(F3:F15)</f>
        <v>0</v>
      </c>
      <c r="G16" s="54">
        <f>SUM(G3:G15)</f>
        <v>0</v>
      </c>
      <c r="H16" s="61"/>
      <c r="I16" s="62"/>
      <c r="K16" s="63">
        <f>SUM(D16:G16)</f>
        <v>1500</v>
      </c>
      <c r="L16" s="63">
        <f>+Gastos!D7</f>
        <v>0</v>
      </c>
    </row>
    <row r="17" spans="2:13">
      <c r="B17" s="60"/>
      <c r="C17" s="85" t="s">
        <v>104</v>
      </c>
      <c r="D17" s="54">
        <f>D16</f>
        <v>1500</v>
      </c>
      <c r="E17" s="54">
        <f t="shared" ref="E17:G17" si="0">E16</f>
        <v>0</v>
      </c>
      <c r="F17" s="54">
        <f t="shared" si="0"/>
        <v>0</v>
      </c>
      <c r="G17" s="54">
        <f t="shared" si="0"/>
        <v>0</v>
      </c>
      <c r="H17" s="61"/>
      <c r="I17" s="62"/>
      <c r="K17" s="63">
        <f>SUM(D17:I17)</f>
        <v>1500</v>
      </c>
      <c r="L17" s="63">
        <f>+L16</f>
        <v>0</v>
      </c>
      <c r="M17" s="63">
        <f>+K17-L17+M3</f>
        <v>4260.5</v>
      </c>
    </row>
    <row r="19" spans="2:13">
      <c r="B19" s="52">
        <f>+'FEB2025'!G6</f>
        <v>45689</v>
      </c>
      <c r="C19" s="53" t="str">
        <f>+'FEB2025'!C6</f>
        <v>Cesar Morales Mora</v>
      </c>
      <c r="D19" s="54">
        <f>+'FEB2025'!D6</f>
        <v>120</v>
      </c>
      <c r="E19" s="54">
        <f>+'FEB2025'!E6</f>
        <v>0</v>
      </c>
      <c r="F19" s="54">
        <f>+'FEB2025'!F6</f>
        <v>0</v>
      </c>
      <c r="G19" s="54">
        <v>0</v>
      </c>
      <c r="H19" s="55" t="str">
        <f>+'FEB2025'!H6</f>
        <v>BCP</v>
      </c>
      <c r="I19" s="55">
        <f>+'FEB2025'!I6</f>
        <v>10441365</v>
      </c>
    </row>
    <row r="20" spans="2:13">
      <c r="B20" s="52">
        <f>+'FEB2025'!G7</f>
        <v>45691</v>
      </c>
      <c r="C20" s="53" t="str">
        <f>+'FEB2025'!C7</f>
        <v>Carlos Zarate Caceres</v>
      </c>
      <c r="D20" s="54">
        <f>+'FEB2025'!D7</f>
        <v>120</v>
      </c>
      <c r="E20" s="54">
        <f>+'FEB2025'!E7</f>
        <v>140</v>
      </c>
      <c r="F20" s="54">
        <f>+'FEB2025'!F7</f>
        <v>0</v>
      </c>
      <c r="G20" s="54">
        <v>0</v>
      </c>
      <c r="H20" s="55" t="str">
        <f>+'FEB2025'!H7</f>
        <v>BCP</v>
      </c>
      <c r="I20" s="55" t="str">
        <f>+'FEB2025'!I7</f>
        <v>96323512 / 92548148</v>
      </c>
    </row>
    <row r="21" spans="2:13">
      <c r="B21" s="52">
        <f>+'FEB2025'!G8</f>
        <v>45692</v>
      </c>
      <c r="C21" s="53" t="str">
        <f>+'FEB2025'!C8</f>
        <v>Carlos Rupay Montañez</v>
      </c>
      <c r="D21" s="54">
        <f>+'FEB2025'!D8</f>
        <v>120</v>
      </c>
      <c r="E21" s="54">
        <f>+'FEB2025'!E8</f>
        <v>0</v>
      </c>
      <c r="F21" s="54">
        <f>+'FEB2025'!F8</f>
        <v>0</v>
      </c>
      <c r="G21" s="54">
        <v>0</v>
      </c>
      <c r="H21" s="55" t="str">
        <f>+'FEB2025'!H8</f>
        <v>BCP</v>
      </c>
      <c r="I21" s="55">
        <f>+'FEB2025'!I8</f>
        <v>13007780</v>
      </c>
    </row>
    <row r="22" spans="2:13">
      <c r="B22" s="52">
        <v>45703</v>
      </c>
      <c r="C22" s="53" t="str">
        <f>+'FEB2025'!C9</f>
        <v>Georgi Salomon Perez</v>
      </c>
      <c r="D22" s="54">
        <f>+'FEB2025'!D9</f>
        <v>120</v>
      </c>
      <c r="E22" s="54">
        <f>+'FEB2025'!E9</f>
        <v>0</v>
      </c>
      <c r="F22" s="54">
        <f>+'FEB2025'!F9</f>
        <v>0</v>
      </c>
      <c r="G22" s="54">
        <v>0</v>
      </c>
      <c r="H22" s="55" t="str">
        <f>+'FEB2025'!H9</f>
        <v>BCP</v>
      </c>
      <c r="I22" s="55">
        <f>+'FEB2025'!I9</f>
        <v>12022039</v>
      </c>
    </row>
    <row r="23" spans="2:13">
      <c r="B23" s="52">
        <v>45705</v>
      </c>
      <c r="C23" s="53" t="s">
        <v>122</v>
      </c>
      <c r="D23" s="54">
        <f>+'FEB2025'!D10</f>
        <v>120</v>
      </c>
      <c r="E23" s="54">
        <f>+'FEB2025'!E10</f>
        <v>0</v>
      </c>
      <c r="F23" s="54">
        <f>+'FEB2025'!F10</f>
        <v>0</v>
      </c>
      <c r="G23" s="54">
        <v>0</v>
      </c>
      <c r="H23" s="55" t="str">
        <f>+'FEB2025'!H10</f>
        <v>BCP</v>
      </c>
      <c r="I23" s="55" t="str">
        <f>+'FEB2025'!I10</f>
        <v>03870383</v>
      </c>
    </row>
    <row r="24" spans="2:13">
      <c r="C24" s="85" t="s">
        <v>105</v>
      </c>
      <c r="D24" s="54">
        <f>SUM(D19:D23)</f>
        <v>600</v>
      </c>
      <c r="E24" s="54">
        <f>SUM(E19:E23)</f>
        <v>140</v>
      </c>
      <c r="F24" s="54">
        <f>SUM(F19:F23)</f>
        <v>0</v>
      </c>
      <c r="G24" s="54">
        <f>SUM(G19:G23)</f>
        <v>0</v>
      </c>
      <c r="K24" s="63">
        <f>SUM(D24:G24)</f>
        <v>740</v>
      </c>
      <c r="L24" s="63">
        <f>+Gastos!D14</f>
        <v>840</v>
      </c>
    </row>
    <row r="25" spans="2:13">
      <c r="C25" s="85" t="s">
        <v>104</v>
      </c>
      <c r="D25" s="54">
        <f>D17+D24</f>
        <v>2100</v>
      </c>
      <c r="E25" s="54">
        <f>E17+E24</f>
        <v>140</v>
      </c>
      <c r="F25" s="54">
        <f>F17+F24</f>
        <v>0</v>
      </c>
      <c r="G25" s="54">
        <f>G17+G24</f>
        <v>0</v>
      </c>
      <c r="K25" s="63">
        <f>SUM(D25:I25)</f>
        <v>2240</v>
      </c>
      <c r="L25" s="63">
        <f>+L24+L17</f>
        <v>840</v>
      </c>
      <c r="M25" s="63">
        <f>+K25-L25+M3</f>
        <v>4160.5</v>
      </c>
    </row>
    <row r="27" spans="2:13">
      <c r="B27" s="52">
        <f>+'MAR2025'!G6</f>
        <v>45731</v>
      </c>
      <c r="C27" s="53" t="str">
        <f>+'MAR2025'!C6</f>
        <v>Pedro  Jesus Mundaca Montero</v>
      </c>
      <c r="D27" s="54">
        <f>+'MAR2025'!D6</f>
        <v>120</v>
      </c>
      <c r="E27" s="54">
        <v>0</v>
      </c>
      <c r="F27" s="54">
        <v>0</v>
      </c>
      <c r="G27" s="54">
        <v>0</v>
      </c>
      <c r="H27" s="55" t="str">
        <f>+'MAR2025'!H6</f>
        <v>Scotiabank</v>
      </c>
      <c r="I27" s="65" t="str">
        <f>+'MAR2025'!I6</f>
        <v>784.497.673.2471</v>
      </c>
    </row>
    <row r="28" spans="2:13">
      <c r="B28" s="52">
        <f>+'MAR2025'!G7</f>
        <v>45737</v>
      </c>
      <c r="C28" s="53" t="str">
        <f>+'MAR2025'!C7</f>
        <v>Jhonny Orejuela Bolivar</v>
      </c>
      <c r="D28" s="54">
        <f>+'MAR2025'!D7</f>
        <v>96.94</v>
      </c>
      <c r="E28" s="54">
        <v>0</v>
      </c>
      <c r="F28" s="54">
        <v>0</v>
      </c>
      <c r="G28" s="54">
        <v>0</v>
      </c>
      <c r="H28" s="55" t="str">
        <f>+'MAR2025'!H7</f>
        <v>Scotiabank</v>
      </c>
      <c r="I28" s="65" t="str">
        <f>+'MAR2025'!I7</f>
        <v>744.244.508.3121</v>
      </c>
    </row>
    <row r="29" spans="2:13">
      <c r="B29" s="52">
        <f>+'MAR2025'!G8</f>
        <v>45737</v>
      </c>
      <c r="C29" s="53" t="str">
        <f>+'MAR2025'!C8</f>
        <v>Fernando Sandoval Aliaga</v>
      </c>
      <c r="D29" s="54">
        <f>+'MAR2025'!D8</f>
        <v>96.94</v>
      </c>
      <c r="E29" s="54">
        <v>0</v>
      </c>
      <c r="F29" s="54">
        <v>0</v>
      </c>
      <c r="G29" s="54">
        <v>0</v>
      </c>
      <c r="H29" s="55" t="str">
        <f>+'MAR2025'!H8</f>
        <v>Scotiabank</v>
      </c>
      <c r="I29" s="65" t="str">
        <f>+'MAR2025'!I8</f>
        <v>744.244.508.3121</v>
      </c>
    </row>
    <row r="30" spans="2:13">
      <c r="B30" s="52">
        <f>+'MAR2025'!G9</f>
        <v>45747</v>
      </c>
      <c r="C30" s="53" t="str">
        <f>+'MAR2025'!C9</f>
        <v>Rolando Portocarrero Peñafiel</v>
      </c>
      <c r="D30" s="54">
        <f>+'MAR2025'!D9</f>
        <v>120</v>
      </c>
      <c r="E30" s="54">
        <v>0</v>
      </c>
      <c r="F30" s="54">
        <v>0</v>
      </c>
      <c r="G30" s="54">
        <v>0</v>
      </c>
      <c r="H30" s="55" t="str">
        <f>+'MAR2025'!H9</f>
        <v>BCP</v>
      </c>
      <c r="I30" s="65" t="str">
        <f>+'MAR2025'!I9</f>
        <v>11434481</v>
      </c>
    </row>
    <row r="31" spans="2:13">
      <c r="B31" s="52">
        <f>+'MAR2025'!O5</f>
        <v>45731</v>
      </c>
      <c r="C31" s="53" t="str">
        <f>+'MAR2025'!M5</f>
        <v>Edgard Quispe Franco</v>
      </c>
      <c r="D31" s="54">
        <v>0</v>
      </c>
      <c r="E31" s="54">
        <v>0</v>
      </c>
      <c r="F31" s="54">
        <v>0</v>
      </c>
      <c r="G31" s="54">
        <f>+'MAR2025'!N5</f>
        <v>35</v>
      </c>
      <c r="H31" s="55" t="str">
        <f>+'MAR2025'!P5</f>
        <v>BCP</v>
      </c>
      <c r="I31" s="65" t="str">
        <f>+'MAR2025'!Q5</f>
        <v>01699806</v>
      </c>
    </row>
    <row r="32" spans="2:13">
      <c r="B32" s="52">
        <f>+'MAR2025'!O6</f>
        <v>45738</v>
      </c>
      <c r="C32" s="53" t="str">
        <f>+'MAR2025'!M6</f>
        <v>Flavio Vera Lino</v>
      </c>
      <c r="D32" s="54">
        <v>0</v>
      </c>
      <c r="E32" s="54">
        <v>0</v>
      </c>
      <c r="F32" s="54">
        <v>0</v>
      </c>
      <c r="G32" s="54">
        <f>+'MAR2025'!N6</f>
        <v>35</v>
      </c>
      <c r="H32" s="55" t="str">
        <f>+'MAR2025'!P6</f>
        <v>BCP</v>
      </c>
      <c r="I32" s="65" t="str">
        <f>+'MAR2025'!Q6</f>
        <v>890956f0</v>
      </c>
    </row>
    <row r="33" spans="2:13">
      <c r="B33" s="52">
        <f>+'MAR2025'!O7</f>
        <v>45747</v>
      </c>
      <c r="C33" s="53" t="str">
        <f>+'MAR2025'!M7</f>
        <v>Victor Hoyos  P. (Polo Oscuro)</v>
      </c>
      <c r="D33" s="54">
        <v>0</v>
      </c>
      <c r="E33" s="54">
        <v>0</v>
      </c>
      <c r="F33" s="54">
        <v>0</v>
      </c>
      <c r="G33" s="54">
        <f>+'MAR2025'!N7</f>
        <v>35</v>
      </c>
      <c r="H33" s="55" t="str">
        <f>+'MAR2025'!P7</f>
        <v>BCP</v>
      </c>
      <c r="I33" s="65" t="str">
        <f>+'MAR2025'!Q7</f>
        <v>2245037</v>
      </c>
    </row>
    <row r="34" spans="2:13">
      <c r="C34" s="85" t="s">
        <v>106</v>
      </c>
      <c r="D34" s="54">
        <f>SUM(D27:D33)</f>
        <v>433.88</v>
      </c>
      <c r="E34" s="54">
        <f>SUM(E27:E33)</f>
        <v>0</v>
      </c>
      <c r="F34" s="54">
        <f>SUM(F27:F33)</f>
        <v>0</v>
      </c>
      <c r="G34" s="54">
        <f>SUM(G27:G33)</f>
        <v>105</v>
      </c>
      <c r="K34" s="63">
        <f>SUM(D34:G34)</f>
        <v>538.88</v>
      </c>
      <c r="L34" s="63">
        <f>+Gastos!D23</f>
        <v>1030</v>
      </c>
    </row>
    <row r="35" spans="2:13">
      <c r="C35" s="85" t="s">
        <v>104</v>
      </c>
      <c r="D35" s="54">
        <f>D25+D34</f>
        <v>2533.88</v>
      </c>
      <c r="E35" s="54">
        <f>E25+E34</f>
        <v>140</v>
      </c>
      <c r="F35" s="54">
        <f>F25+F34</f>
        <v>0</v>
      </c>
      <c r="G35" s="54">
        <f>G25+G34</f>
        <v>105</v>
      </c>
      <c r="K35" s="63">
        <f>SUM(D35:I35)</f>
        <v>2778.88</v>
      </c>
      <c r="L35" s="63">
        <f>+L34+L25</f>
        <v>1870</v>
      </c>
      <c r="M35" s="63">
        <f>+K35-L35+M3</f>
        <v>3669.38</v>
      </c>
    </row>
    <row r="37" spans="2:13">
      <c r="B37" s="52">
        <f>+'ABR2025'!G6</f>
        <v>45748</v>
      </c>
      <c r="C37" s="53" t="str">
        <f>+'ABR2025'!C6</f>
        <v>Efrain Moquillaza Aparcana</v>
      </c>
      <c r="D37" s="54">
        <f>+'ABR2025'!D6</f>
        <v>120</v>
      </c>
      <c r="E37" s="54">
        <v>0</v>
      </c>
      <c r="F37" s="54">
        <v>0</v>
      </c>
      <c r="G37" s="54">
        <v>0</v>
      </c>
      <c r="H37" s="55" t="str">
        <f>+'ABR2025'!H6</f>
        <v>BCP</v>
      </c>
      <c r="I37" s="65" t="str">
        <f>+'ABR2025'!I6</f>
        <v>07839999</v>
      </c>
    </row>
    <row r="38" spans="2:13">
      <c r="B38" s="52">
        <f>+'ABR2025'!G7</f>
        <v>45754</v>
      </c>
      <c r="C38" s="53" t="str">
        <f>+'ABR2025'!C7</f>
        <v>Fernando Gaviria Mauriz</v>
      </c>
      <c r="D38" s="54">
        <f>+'ABR2025'!D7</f>
        <v>120</v>
      </c>
      <c r="E38" s="54">
        <v>0</v>
      </c>
      <c r="F38" s="54">
        <v>0</v>
      </c>
      <c r="G38" s="54">
        <v>0</v>
      </c>
      <c r="H38" s="55" t="str">
        <f>+'ABR2025'!H7</f>
        <v>IBK</v>
      </c>
      <c r="I38" s="65" t="str">
        <f>+'ABR2025'!I7</f>
        <v>03348009</v>
      </c>
    </row>
    <row r="39" spans="2:13">
      <c r="B39" s="52">
        <f>+'ABR2025'!G8</f>
        <v>45763</v>
      </c>
      <c r="C39" s="53" t="s">
        <v>64</v>
      </c>
      <c r="D39" s="54">
        <v>0</v>
      </c>
      <c r="E39" s="54">
        <v>0</v>
      </c>
      <c r="F39" s="54">
        <v>0</v>
      </c>
      <c r="G39" s="54">
        <f>+'ABR2025'!N5</f>
        <v>35</v>
      </c>
      <c r="H39" s="55" t="str">
        <f>+'ABR2025'!P5</f>
        <v>BCP</v>
      </c>
      <c r="I39" s="66" t="str">
        <f>+'ABR2025'!Q5</f>
        <v>18562177</v>
      </c>
    </row>
    <row r="40" spans="2:13">
      <c r="B40" s="52">
        <v>45763</v>
      </c>
      <c r="C40" s="53" t="str">
        <f>+'ABR2025'!C8</f>
        <v>Raul Diaz Marin</v>
      </c>
      <c r="D40" s="54">
        <v>0</v>
      </c>
      <c r="E40" s="54">
        <v>0</v>
      </c>
      <c r="F40" s="54">
        <f>+'ABR2025'!F8</f>
        <v>20</v>
      </c>
      <c r="G40" s="54">
        <v>0</v>
      </c>
      <c r="H40" s="55" t="str">
        <f>+'ABR2025'!H8</f>
        <v>BCP</v>
      </c>
      <c r="I40" s="65">
        <f>+'ABR2025'!I8</f>
        <v>3418783</v>
      </c>
    </row>
    <row r="41" spans="2:13">
      <c r="B41" s="52">
        <v>45763</v>
      </c>
      <c r="C41" s="53" t="str">
        <f>+'ABR2025'!C9</f>
        <v>Felix Campos Mesones</v>
      </c>
      <c r="D41" s="54">
        <v>0</v>
      </c>
      <c r="E41" s="54">
        <v>0</v>
      </c>
      <c r="F41" s="54">
        <f>+'ABR2025'!F9</f>
        <v>20</v>
      </c>
      <c r="G41" s="54">
        <v>0</v>
      </c>
      <c r="H41" s="55" t="str">
        <f>+'ABR2025'!H9</f>
        <v>IBK</v>
      </c>
      <c r="I41" s="65">
        <f>+'ABR2025'!I9</f>
        <v>75187220</v>
      </c>
    </row>
    <row r="42" spans="2:13">
      <c r="B42" s="52">
        <v>45763</v>
      </c>
      <c r="C42" s="53" t="str">
        <f>+'ABR2025'!C10</f>
        <v>Oscar Ramirez Urueta</v>
      </c>
      <c r="D42" s="54">
        <v>0</v>
      </c>
      <c r="E42" s="54">
        <v>0</v>
      </c>
      <c r="F42" s="54">
        <f>+'ABR2025'!F10</f>
        <v>20</v>
      </c>
      <c r="G42" s="54">
        <v>0</v>
      </c>
      <c r="H42" s="55" t="s">
        <v>12</v>
      </c>
      <c r="I42" s="65" t="str">
        <f>+'ABR2025'!I10</f>
        <v>20032376</v>
      </c>
    </row>
    <row r="43" spans="2:13">
      <c r="B43" s="52">
        <v>45763</v>
      </c>
      <c r="C43" s="53" t="str">
        <f>+'ABR2025'!C11</f>
        <v>Walter Jolly Herrera</v>
      </c>
      <c r="D43" s="54">
        <v>0</v>
      </c>
      <c r="E43" s="54">
        <v>0</v>
      </c>
      <c r="F43" s="54">
        <f>+'ABR2025'!F11</f>
        <v>20</v>
      </c>
      <c r="G43" s="54">
        <v>0</v>
      </c>
      <c r="H43" s="55" t="s">
        <v>12</v>
      </c>
      <c r="I43" s="65" t="str">
        <f>+'ABR2025'!I11</f>
        <v>07308996</v>
      </c>
    </row>
    <row r="44" spans="2:13">
      <c r="B44" s="52">
        <v>45763</v>
      </c>
      <c r="C44" s="53" t="str">
        <f>+'ABR2025'!C12</f>
        <v>Dario Tupac Yupanqui Perez</v>
      </c>
      <c r="D44" s="54">
        <v>0</v>
      </c>
      <c r="E44" s="54">
        <v>0</v>
      </c>
      <c r="F44" s="54">
        <f>+'ABR2025'!F12</f>
        <v>20</v>
      </c>
      <c r="G44" s="54">
        <v>0</v>
      </c>
      <c r="H44" s="55" t="s">
        <v>12</v>
      </c>
      <c r="I44" s="65" t="str">
        <f>+'ABR2025'!I12</f>
        <v>07308996</v>
      </c>
    </row>
    <row r="45" spans="2:13">
      <c r="B45" s="52">
        <v>45763</v>
      </c>
      <c r="C45" s="53" t="str">
        <f>+'ABR2025'!C13</f>
        <v>Rafael Garski Reategui</v>
      </c>
      <c r="D45" s="54">
        <v>0</v>
      </c>
      <c r="E45" s="54">
        <v>0</v>
      </c>
      <c r="F45" s="54">
        <f>+'ABR2025'!F13</f>
        <v>20</v>
      </c>
      <c r="G45" s="54">
        <v>0</v>
      </c>
      <c r="H45" s="55" t="s">
        <v>12</v>
      </c>
      <c r="I45" s="65" t="str">
        <f>+'ABR2025'!I13</f>
        <v>04167473</v>
      </c>
    </row>
    <row r="46" spans="2:13">
      <c r="B46" s="52">
        <v>45763</v>
      </c>
      <c r="C46" s="53" t="str">
        <f>+'ABR2025'!C14</f>
        <v>Victor Rodriguez</v>
      </c>
      <c r="D46" s="54">
        <v>0</v>
      </c>
      <c r="E46" s="54">
        <v>0</v>
      </c>
      <c r="F46" s="54">
        <f>+'ABR2025'!F14</f>
        <v>20</v>
      </c>
      <c r="G46" s="54">
        <v>0</v>
      </c>
      <c r="H46" s="55" t="s">
        <v>12</v>
      </c>
      <c r="I46" s="65" t="str">
        <f>+'ABR2025'!I14</f>
        <v>04373903</v>
      </c>
    </row>
    <row r="47" spans="2:13">
      <c r="B47" s="52">
        <v>45763</v>
      </c>
      <c r="C47" s="53" t="str">
        <f>+'ABR2025'!C15</f>
        <v>Luis Ascensio Fernandez</v>
      </c>
      <c r="D47" s="54">
        <v>0</v>
      </c>
      <c r="E47" s="54">
        <v>0</v>
      </c>
      <c r="F47" s="54">
        <f>+'ABR2025'!F15</f>
        <v>20</v>
      </c>
      <c r="G47" s="54">
        <v>0</v>
      </c>
      <c r="H47" s="55" t="s">
        <v>83</v>
      </c>
      <c r="I47" s="65" t="str">
        <f>+'ABR2025'!I15</f>
        <v>02956842</v>
      </c>
    </row>
    <row r="48" spans="2:13">
      <c r="B48" s="52">
        <v>45763</v>
      </c>
      <c r="C48" s="53" t="str">
        <f>+'ABR2025'!C16</f>
        <v>Oscar Alberto Diaz</v>
      </c>
      <c r="D48" s="54">
        <f>+'ABR2025'!D16</f>
        <v>120</v>
      </c>
      <c r="E48" s="54">
        <f>+'ABR2025'!E16</f>
        <v>250</v>
      </c>
      <c r="F48" s="54">
        <f>+'ABR2025'!F16</f>
        <v>0</v>
      </c>
      <c r="G48" s="54">
        <v>0</v>
      </c>
      <c r="H48" s="55" t="s">
        <v>203</v>
      </c>
      <c r="I48" s="65" t="str">
        <f>+'ABR2025'!I16</f>
        <v>363-783-3881</v>
      </c>
    </row>
    <row r="49" spans="2:9">
      <c r="B49" s="52">
        <v>45763</v>
      </c>
      <c r="C49" s="53" t="str">
        <f>+'ABR2025'!C17</f>
        <v>Augusto Mendoza Valencia</v>
      </c>
      <c r="D49" s="54">
        <v>0</v>
      </c>
      <c r="E49" s="54">
        <v>0</v>
      </c>
      <c r="F49" s="54">
        <f>+'ABR2025'!F17</f>
        <v>20</v>
      </c>
      <c r="G49" s="54">
        <v>0</v>
      </c>
      <c r="H49" s="55" t="s">
        <v>205</v>
      </c>
      <c r="I49" s="65" t="str">
        <f>+'ABR2025'!I17</f>
        <v>784.497.684.9751</v>
      </c>
    </row>
    <row r="50" spans="2:9">
      <c r="B50" s="52">
        <v>45763</v>
      </c>
      <c r="C50" s="53" t="str">
        <f>+'ABR2025'!C18</f>
        <v>Victor Hoyos Pacheco</v>
      </c>
      <c r="D50" s="54">
        <v>0</v>
      </c>
      <c r="E50" s="54">
        <v>0</v>
      </c>
      <c r="F50" s="54">
        <f>+'ABR2025'!F18</f>
        <v>20</v>
      </c>
      <c r="G50" s="54">
        <v>0</v>
      </c>
      <c r="H50" s="55" t="s">
        <v>205</v>
      </c>
      <c r="I50" s="65" t="str">
        <f>+'ABR2025'!I18</f>
        <v>784.465.557.1812</v>
      </c>
    </row>
    <row r="51" spans="2:9">
      <c r="B51" s="52">
        <v>45763</v>
      </c>
      <c r="C51" s="53" t="str">
        <f>+'ABR2025'!C19</f>
        <v>Alberto Palomino Candela</v>
      </c>
      <c r="D51" s="54">
        <v>0</v>
      </c>
      <c r="E51" s="54">
        <v>0</v>
      </c>
      <c r="F51" s="54">
        <f>+'ABR2025'!F19</f>
        <v>20</v>
      </c>
      <c r="G51" s="54">
        <v>0</v>
      </c>
      <c r="H51" s="55" t="s">
        <v>205</v>
      </c>
      <c r="I51" s="65" t="str">
        <f>+'ABR2025'!I19</f>
        <v>05161009</v>
      </c>
    </row>
    <row r="52" spans="2:9">
      <c r="B52" s="52">
        <v>45763</v>
      </c>
      <c r="C52" s="53" t="str">
        <f>+'ABR2025'!C20</f>
        <v>Juan Villegas Valdivia</v>
      </c>
      <c r="D52" s="54">
        <v>0</v>
      </c>
      <c r="E52" s="54">
        <v>0</v>
      </c>
      <c r="F52" s="54">
        <f>+'ABR2025'!F20</f>
        <v>20</v>
      </c>
      <c r="G52" s="54">
        <v>0</v>
      </c>
      <c r="H52" s="55" t="s">
        <v>205</v>
      </c>
      <c r="I52" s="65" t="str">
        <f>+'ABR2025'!I20</f>
        <v>02243998</v>
      </c>
    </row>
    <row r="53" spans="2:9">
      <c r="B53" s="52">
        <v>45763</v>
      </c>
      <c r="C53" s="53" t="str">
        <f>+'ABR2025'!C21</f>
        <v>Carlos Zarate Caceres</v>
      </c>
      <c r="D53" s="54">
        <v>0</v>
      </c>
      <c r="E53" s="54">
        <v>0</v>
      </c>
      <c r="F53" s="54">
        <f>+'ABR2025'!F21</f>
        <v>20</v>
      </c>
      <c r="G53" s="54">
        <v>0</v>
      </c>
      <c r="H53" s="55" t="s">
        <v>205</v>
      </c>
      <c r="I53" s="65" t="str">
        <f>+'ABR2025'!I21</f>
        <v>04356072</v>
      </c>
    </row>
    <row r="54" spans="2:9">
      <c r="B54" s="52">
        <v>45763</v>
      </c>
      <c r="C54" s="53" t="str">
        <f>+'ABR2025'!C22</f>
        <v>Cesar Urbano Ventosilla</v>
      </c>
      <c r="D54" s="54">
        <v>0</v>
      </c>
      <c r="E54" s="54">
        <v>0</v>
      </c>
      <c r="F54" s="54">
        <f>+'ABR2025'!F22</f>
        <v>20</v>
      </c>
      <c r="G54" s="54">
        <v>0</v>
      </c>
      <c r="H54" s="55" t="s">
        <v>205</v>
      </c>
      <c r="I54" s="65" t="str">
        <f>+'ABR2025'!I22</f>
        <v>101.050.001.0055</v>
      </c>
    </row>
    <row r="55" spans="2:9">
      <c r="B55" s="52">
        <v>45763</v>
      </c>
      <c r="C55" s="53" t="str">
        <f>+'ABR2025'!C23</f>
        <v>Alvaro Candioti - CMRC</v>
      </c>
      <c r="D55" s="54">
        <v>0</v>
      </c>
      <c r="E55" s="54">
        <v>0</v>
      </c>
      <c r="F55" s="54">
        <f>+'ABR2025'!F23</f>
        <v>60</v>
      </c>
      <c r="G55" s="54">
        <v>0</v>
      </c>
      <c r="H55" s="55" t="s">
        <v>205</v>
      </c>
      <c r="I55" s="65" t="str">
        <f>+'ABR2025'!I23</f>
        <v>889464</v>
      </c>
    </row>
    <row r="56" spans="2:9">
      <c r="B56" s="52">
        <v>45763</v>
      </c>
      <c r="C56" s="53" t="str">
        <f>+'ABR2025'!C24</f>
        <v>Jose Luis Perez Aleman</v>
      </c>
      <c r="D56" s="54">
        <v>0</v>
      </c>
      <c r="E56" s="54">
        <v>0</v>
      </c>
      <c r="F56" s="54">
        <f>+'ABR2025'!F24</f>
        <v>20</v>
      </c>
      <c r="G56" s="54">
        <v>0</v>
      </c>
      <c r="H56" s="55" t="s">
        <v>205</v>
      </c>
      <c r="I56" s="65" t="str">
        <f>+'ABR2025'!I24</f>
        <v>14952711</v>
      </c>
    </row>
    <row r="57" spans="2:9">
      <c r="B57" s="52">
        <v>45763</v>
      </c>
      <c r="C57" s="53" t="str">
        <f>+'ABR2025'!C25</f>
        <v>Luis Gil Pasquel</v>
      </c>
      <c r="D57" s="54">
        <v>0</v>
      </c>
      <c r="E57" s="54">
        <v>0</v>
      </c>
      <c r="F57" s="54">
        <f>+'ABR2025'!F25</f>
        <v>20</v>
      </c>
      <c r="G57" s="54">
        <v>0</v>
      </c>
      <c r="H57" s="55" t="s">
        <v>205</v>
      </c>
      <c r="I57" s="65" t="str">
        <f>+'ABR2025'!I25</f>
        <v>04560335</v>
      </c>
    </row>
    <row r="58" spans="2:9">
      <c r="B58" s="52">
        <v>45763</v>
      </c>
      <c r="C58" s="53" t="str">
        <f>+'ABR2025'!C26</f>
        <v>Jorge Gallardo Flores</v>
      </c>
      <c r="D58" s="54">
        <v>0</v>
      </c>
      <c r="E58" s="54">
        <v>0</v>
      </c>
      <c r="F58" s="54">
        <f>+'ABR2025'!F26</f>
        <v>20</v>
      </c>
      <c r="G58" s="54">
        <v>0</v>
      </c>
      <c r="H58" s="55" t="s">
        <v>205</v>
      </c>
      <c r="I58" s="65" t="str">
        <f>+'ABR2025'!I26</f>
        <v>10920043</v>
      </c>
    </row>
    <row r="59" spans="2:9">
      <c r="B59" s="52">
        <v>45763</v>
      </c>
      <c r="C59" s="53" t="str">
        <f>+'ABR2025'!C27</f>
        <v>Pedro Mundaca Montero</v>
      </c>
      <c r="D59" s="54">
        <v>0</v>
      </c>
      <c r="E59" s="54">
        <v>0</v>
      </c>
      <c r="F59" s="54">
        <f>+'ABR2025'!F27</f>
        <v>20</v>
      </c>
      <c r="G59" s="54">
        <v>0</v>
      </c>
      <c r="H59" s="55" t="s">
        <v>205</v>
      </c>
      <c r="I59" s="65" t="str">
        <f>+'ABR2025'!I27</f>
        <v>66078464</v>
      </c>
    </row>
    <row r="60" spans="2:9">
      <c r="B60" s="52">
        <v>45763</v>
      </c>
      <c r="C60" s="53" t="str">
        <f>+'ABR2025'!C28</f>
        <v>Aporte Anonimo Promo</v>
      </c>
      <c r="D60" s="54">
        <v>0</v>
      </c>
      <c r="E60" s="54">
        <v>0</v>
      </c>
      <c r="F60" s="54">
        <f>+'ABR2025'!F28</f>
        <v>60</v>
      </c>
      <c r="G60" s="54">
        <v>0</v>
      </c>
      <c r="H60" s="55" t="s">
        <v>205</v>
      </c>
      <c r="I60" s="65" t="str">
        <f>+'ABR2025'!I28</f>
        <v>20418087</v>
      </c>
    </row>
    <row r="61" spans="2:9">
      <c r="B61" s="52">
        <v>45763</v>
      </c>
      <c r="C61" s="53" t="str">
        <f>+'ABR2025'!C29</f>
        <v>Jose Adolfo Chancafe - CMEA</v>
      </c>
      <c r="D61" s="54">
        <v>0</v>
      </c>
      <c r="E61" s="54">
        <v>0</v>
      </c>
      <c r="F61" s="54">
        <f>+'ABR2025'!F29</f>
        <v>60</v>
      </c>
      <c r="G61" s="54">
        <v>0</v>
      </c>
      <c r="H61" s="55" t="s">
        <v>205</v>
      </c>
      <c r="I61" s="65" t="str">
        <f>+'ABR2025'!I29</f>
        <v>2197629</v>
      </c>
    </row>
    <row r="62" spans="2:9">
      <c r="B62" s="52">
        <v>45763</v>
      </c>
      <c r="C62" s="53" t="str">
        <f>+'ABR2025'!C30</f>
        <v>Manuel Infante</v>
      </c>
      <c r="D62" s="54">
        <v>0</v>
      </c>
      <c r="E62" s="54">
        <v>0</v>
      </c>
      <c r="F62" s="54">
        <f>+'ABR2025'!F30</f>
        <v>20</v>
      </c>
      <c r="G62" s="54">
        <v>0</v>
      </c>
      <c r="H62" s="55" t="s">
        <v>205</v>
      </c>
      <c r="I62" s="65" t="str">
        <f>+'ABR2025'!I30</f>
        <v>20418087</v>
      </c>
    </row>
    <row r="63" spans="2:9">
      <c r="B63" s="52">
        <v>45763</v>
      </c>
      <c r="C63" s="53" t="str">
        <f>+'ABR2025'!C31</f>
        <v>Ricardo Corbera</v>
      </c>
      <c r="D63" s="54">
        <v>0</v>
      </c>
      <c r="E63" s="54">
        <v>0</v>
      </c>
      <c r="F63" s="54">
        <f>+'ABR2025'!F31</f>
        <v>20</v>
      </c>
      <c r="G63" s="54">
        <v>0</v>
      </c>
      <c r="H63" s="55" t="s">
        <v>205</v>
      </c>
      <c r="I63" s="65" t="str">
        <f>+'ABR2025'!I31</f>
        <v>11826462</v>
      </c>
    </row>
    <row r="64" spans="2:9">
      <c r="B64" s="52">
        <v>45763</v>
      </c>
      <c r="C64" s="53" t="str">
        <f>+'ABR2025'!C32</f>
        <v>Sergio Casana</v>
      </c>
      <c r="D64" s="54">
        <v>0</v>
      </c>
      <c r="E64" s="54">
        <v>0</v>
      </c>
      <c r="F64" s="54">
        <f>+'ABR2025'!F32</f>
        <v>20</v>
      </c>
      <c r="G64" s="54">
        <v>0</v>
      </c>
      <c r="H64" s="55" t="s">
        <v>205</v>
      </c>
      <c r="I64" s="65" t="str">
        <f>+'ABR2025'!I32</f>
        <v>784.465.553.8605</v>
      </c>
    </row>
    <row r="65" spans="2:13">
      <c r="B65" s="52">
        <v>45763</v>
      </c>
      <c r="C65" s="53" t="str">
        <f>+'ABR2025'!C33</f>
        <v>Luis Ascensio Fernandez</v>
      </c>
      <c r="D65" s="54">
        <f>120</f>
        <v>120</v>
      </c>
      <c r="E65" s="54">
        <v>0</v>
      </c>
      <c r="F65" s="54">
        <f>+'ABR2025'!F33</f>
        <v>0</v>
      </c>
      <c r="G65" s="54">
        <v>0</v>
      </c>
      <c r="H65" s="55" t="s">
        <v>205</v>
      </c>
      <c r="I65" s="65" t="str">
        <f>+'ABR2025'!I33</f>
        <v>784.465.553.8549</v>
      </c>
    </row>
    <row r="66" spans="2:13">
      <c r="B66" s="60"/>
      <c r="C66" s="85" t="s">
        <v>107</v>
      </c>
      <c r="D66" s="59">
        <f>SUM(D37:D65)</f>
        <v>480</v>
      </c>
      <c r="E66" s="59">
        <f>SUM(E37:E65)</f>
        <v>250</v>
      </c>
      <c r="F66" s="59">
        <f>SUM(F37:F65)</f>
        <v>600</v>
      </c>
      <c r="G66" s="59">
        <f>SUM(G37:G65)</f>
        <v>35</v>
      </c>
      <c r="H66" s="61"/>
      <c r="I66" s="67"/>
      <c r="K66" s="63">
        <f>SUM(D66:G66)</f>
        <v>1365</v>
      </c>
      <c r="L66" s="63">
        <f>+Gastos!D34</f>
        <v>1620</v>
      </c>
    </row>
    <row r="67" spans="2:13">
      <c r="C67" s="85" t="s">
        <v>104</v>
      </c>
      <c r="D67" s="54">
        <f>D35+D66</f>
        <v>3013.88</v>
      </c>
      <c r="E67" s="54">
        <f>E35+E66</f>
        <v>390</v>
      </c>
      <c r="F67" s="54">
        <f>F35+F66</f>
        <v>600</v>
      </c>
      <c r="G67" s="54">
        <f>G35+G66</f>
        <v>140</v>
      </c>
      <c r="K67" s="63">
        <f>SUM(D67:I67)</f>
        <v>4143.88</v>
      </c>
      <c r="L67" s="63">
        <f>+L66+L35</f>
        <v>3490</v>
      </c>
      <c r="M67" s="63">
        <f>+K67-L67+M3</f>
        <v>3414.38</v>
      </c>
    </row>
    <row r="69" spans="2:13">
      <c r="B69" s="52">
        <f>+'MAY2025'!G6</f>
        <v>45798</v>
      </c>
      <c r="C69" s="53" t="str">
        <f>+'MAY2025'!C6</f>
        <v>Cesar Zuñiga M.</v>
      </c>
      <c r="D69" s="54">
        <f>+'MAY2025'!D6</f>
        <v>30</v>
      </c>
      <c r="E69" s="54">
        <v>0</v>
      </c>
      <c r="F69" s="54">
        <v>0</v>
      </c>
      <c r="G69" s="54">
        <v>0</v>
      </c>
      <c r="H69" s="55" t="str">
        <f>+'MAY2025'!H6</f>
        <v>BCP</v>
      </c>
      <c r="I69" s="65" t="str">
        <f>+'MAY2025'!I6</f>
        <v>01963519</v>
      </c>
    </row>
    <row r="70" spans="2:13">
      <c r="B70" s="52"/>
      <c r="C70" s="53"/>
      <c r="D70" s="54"/>
      <c r="E70" s="54"/>
      <c r="F70" s="54"/>
      <c r="G70" s="54"/>
      <c r="H70" s="55"/>
      <c r="I70" s="65"/>
    </row>
    <row r="71" spans="2:13">
      <c r="C71" s="85" t="s">
        <v>108</v>
      </c>
      <c r="D71" s="54">
        <f>SUM(D69:D70)</f>
        <v>30</v>
      </c>
      <c r="E71" s="54">
        <f>SUM(E69:E70)</f>
        <v>0</v>
      </c>
      <c r="F71" s="54">
        <f>SUM(F69:F70)</f>
        <v>0</v>
      </c>
      <c r="G71" s="54">
        <f>SUM(G69:G70)</f>
        <v>0</v>
      </c>
      <c r="K71" s="63">
        <f>SUM(D71:G71)</f>
        <v>30</v>
      </c>
      <c r="L71" s="63">
        <f>+Gastos!D44</f>
        <v>1135</v>
      </c>
    </row>
    <row r="72" spans="2:13">
      <c r="C72" s="85" t="s">
        <v>104</v>
      </c>
      <c r="D72" s="54">
        <f>D67+D71</f>
        <v>3043.88</v>
      </c>
      <c r="E72" s="54">
        <f>E67+E71</f>
        <v>390</v>
      </c>
      <c r="F72" s="54">
        <f>F67+F71</f>
        <v>600</v>
      </c>
      <c r="G72" s="54">
        <f>G67+G71</f>
        <v>140</v>
      </c>
      <c r="K72" s="63">
        <f>SUM(D72:I72)</f>
        <v>4173.88</v>
      </c>
      <c r="L72" s="63">
        <f>+L71+L67</f>
        <v>4625</v>
      </c>
      <c r="M72" s="63">
        <f>+K72-L72+M3</f>
        <v>2309.38</v>
      </c>
    </row>
    <row r="74" spans="2:13">
      <c r="B74" s="52">
        <f>+'JUN2025'!G6</f>
        <v>45834</v>
      </c>
      <c r="C74" s="53" t="str">
        <f>+'JUN2025'!C6</f>
        <v>Carlos Bozzo Mora (Medalla)</v>
      </c>
      <c r="D74" s="54">
        <v>0</v>
      </c>
      <c r="E74" s="54">
        <f>+'JUN2025'!F6</f>
        <v>15</v>
      </c>
      <c r="F74" s="54">
        <v>0</v>
      </c>
      <c r="G74" s="54">
        <v>0</v>
      </c>
      <c r="H74" s="55" t="str">
        <f>+'JUN2025'!H6</f>
        <v>SBP</v>
      </c>
      <c r="I74" s="65" t="str">
        <f>+'JUN2025'!I6</f>
        <v>784.465.550.5657</v>
      </c>
    </row>
    <row r="75" spans="2:13">
      <c r="B75" s="52">
        <f>+'JUN2025'!G7</f>
        <v>45834</v>
      </c>
      <c r="C75" s="53" t="str">
        <f>+'JUN2025'!C7</f>
        <v>Victor Hoyos Pacheco (Medalla)</v>
      </c>
      <c r="D75" s="54">
        <v>0</v>
      </c>
      <c r="E75" s="54">
        <f>+'JUN2025'!F7</f>
        <v>15</v>
      </c>
      <c r="F75" s="54">
        <v>0</v>
      </c>
      <c r="G75" s="54">
        <v>0</v>
      </c>
      <c r="H75" s="55" t="str">
        <f>+'JUN2025'!H7</f>
        <v>SBP</v>
      </c>
      <c r="I75" s="65" t="str">
        <f>+'JUN2025'!I7</f>
        <v>784.465.550.9434</v>
      </c>
    </row>
    <row r="76" spans="2:13">
      <c r="B76" s="52">
        <f>+'JUN2025'!G8</f>
        <v>45834</v>
      </c>
      <c r="C76" s="53" t="str">
        <f>+'JUN2025'!C8</f>
        <v>Ugo Ojeda del Arco (Medalla)</v>
      </c>
      <c r="D76" s="54">
        <v>0</v>
      </c>
      <c r="E76" s="54">
        <f>+'JUN2025'!F8</f>
        <v>15</v>
      </c>
      <c r="F76" s="54">
        <v>0</v>
      </c>
      <c r="G76" s="54">
        <v>0</v>
      </c>
      <c r="H76" s="55" t="str">
        <f>+'JUN2025'!H8</f>
        <v>SBP</v>
      </c>
      <c r="I76" s="65" t="str">
        <f>+'JUN2025'!I8</f>
        <v>928.496.503.6533</v>
      </c>
    </row>
    <row r="77" spans="2:13">
      <c r="B77" s="52">
        <f>+'JUN2025'!G9</f>
        <v>45838</v>
      </c>
      <c r="C77" s="53" t="str">
        <f>+'JUN2025'!C9</f>
        <v>Jorge Gallardo (Medalla)</v>
      </c>
      <c r="D77" s="54">
        <v>0</v>
      </c>
      <c r="E77" s="54">
        <f>+'JUN2025'!F9</f>
        <v>15</v>
      </c>
      <c r="F77" s="54">
        <v>0</v>
      </c>
      <c r="G77" s="54">
        <v>0</v>
      </c>
      <c r="H77" s="55" t="str">
        <f>+'JUN2025'!H9</f>
        <v>SBP</v>
      </c>
      <c r="I77" s="65" t="str">
        <f>+'JUN2025'!I9</f>
        <v>871.497.130.5170</v>
      </c>
    </row>
    <row r="78" spans="2:13">
      <c r="B78" s="52">
        <f>+'JUN2025'!G10</f>
        <v>45838</v>
      </c>
      <c r="C78" s="53" t="str">
        <f>+'JUN2025'!C10</f>
        <v>Marco Gongora (Medalla)</v>
      </c>
      <c r="D78" s="54">
        <v>0</v>
      </c>
      <c r="E78" s="54">
        <f>+'JUN2025'!F10</f>
        <v>15</v>
      </c>
      <c r="F78" s="54">
        <v>0</v>
      </c>
      <c r="G78" s="54">
        <v>0</v>
      </c>
      <c r="H78" s="55" t="str">
        <f>+'JUN2025'!H10</f>
        <v>SBP</v>
      </c>
      <c r="I78" s="65" t="str">
        <f>+'JUN2025'!I10</f>
        <v>871.497.130.5170</v>
      </c>
    </row>
    <row r="79" spans="2:13">
      <c r="C79" s="85" t="s">
        <v>109</v>
      </c>
      <c r="D79" s="54">
        <f>SUM(D74:D76)</f>
        <v>0</v>
      </c>
      <c r="E79" s="54">
        <f>SUM(E74:E78)</f>
        <v>75</v>
      </c>
      <c r="F79" s="54">
        <f>SUM(F74:F76)</f>
        <v>0</v>
      </c>
      <c r="G79" s="54">
        <f>SUM(G74:G76)</f>
        <v>0</v>
      </c>
      <c r="K79" s="63">
        <f>SUM(D79:G79)</f>
        <v>75</v>
      </c>
      <c r="L79" s="63">
        <f>+Gastos!D52</f>
        <v>320</v>
      </c>
    </row>
    <row r="80" spans="2:13">
      <c r="C80" s="85" t="s">
        <v>104</v>
      </c>
      <c r="D80" s="54">
        <f>D72+D79</f>
        <v>3043.88</v>
      </c>
      <c r="E80" s="54">
        <f>E72+E79</f>
        <v>465</v>
      </c>
      <c r="F80" s="54">
        <f>F72+F79</f>
        <v>600</v>
      </c>
      <c r="G80" s="54">
        <f>G72+G79</f>
        <v>140</v>
      </c>
      <c r="K80" s="63">
        <f>SUM(D80:I80)</f>
        <v>4248.88</v>
      </c>
      <c r="L80" s="63">
        <f>+L79+L72</f>
        <v>4945</v>
      </c>
      <c r="M80" s="63">
        <f>+K80-L80+M3</f>
        <v>2064.38</v>
      </c>
    </row>
    <row r="82" spans="2:13">
      <c r="B82" s="52">
        <f>+'JUL2025'!G6</f>
        <v>45839</v>
      </c>
      <c r="C82" s="53" t="str">
        <f>+'JUL2025'!C6</f>
        <v>Carlos Manrique M. (Medalla)</v>
      </c>
      <c r="D82" s="54">
        <v>0</v>
      </c>
      <c r="E82" s="54">
        <f>+'JUL2025'!F6</f>
        <v>15</v>
      </c>
      <c r="F82" s="54">
        <v>0</v>
      </c>
      <c r="G82" s="54">
        <v>0</v>
      </c>
      <c r="H82" s="55" t="str">
        <f>+'JUL2025'!H6</f>
        <v>SBP</v>
      </c>
      <c r="I82" s="65" t="str">
        <f>+'JUL2025'!I6</f>
        <v>784.465.551.9121</v>
      </c>
    </row>
    <row r="83" spans="2:13">
      <c r="B83" s="52">
        <f>+'JUL2025'!G7</f>
        <v>45839</v>
      </c>
      <c r="C83" s="53" t="str">
        <f>+'JUL2025'!C7</f>
        <v>Pedro Mundaca (Internamiento)</v>
      </c>
      <c r="D83" s="54">
        <v>0</v>
      </c>
      <c r="E83" s="54">
        <f>+'JUL2025'!E7</f>
        <v>40</v>
      </c>
      <c r="F83" s="54">
        <v>0</v>
      </c>
      <c r="G83" s="54">
        <v>0</v>
      </c>
      <c r="H83" s="55" t="str">
        <f>+'JUL2025'!H7</f>
        <v>SBP</v>
      </c>
      <c r="I83" s="65" t="str">
        <f>+'JUL2025'!I7</f>
        <v>784.465.551.6980</v>
      </c>
    </row>
    <row r="84" spans="2:13">
      <c r="B84" s="52">
        <f>+'JUL2025'!G8</f>
        <v>45839</v>
      </c>
      <c r="C84" s="53" t="str">
        <f>+'JUL2025'!C8</f>
        <v>Wilfredo Casillas (Medalla)</v>
      </c>
      <c r="D84" s="54">
        <v>0</v>
      </c>
      <c r="E84" s="54">
        <f>+'JUL2025'!F8</f>
        <v>15</v>
      </c>
      <c r="F84" s="54">
        <v>0</v>
      </c>
      <c r="G84" s="54">
        <v>0</v>
      </c>
      <c r="H84" s="55" t="str">
        <f>+'JUL2025'!H8</f>
        <v>SBP</v>
      </c>
      <c r="I84" s="65" t="str">
        <f>+'JUL2025'!I8</f>
        <v>060.050.001.0091</v>
      </c>
    </row>
    <row r="85" spans="2:13">
      <c r="B85" s="52">
        <f>+'JUL2025'!G9</f>
        <v>45841</v>
      </c>
      <c r="C85" s="53" t="str">
        <f>+'JUL2025'!C9</f>
        <v>Alberto Ramirez L. (Medalla)</v>
      </c>
      <c r="D85" s="54">
        <v>0</v>
      </c>
      <c r="E85" s="54">
        <f>+'JUL2025'!F9</f>
        <v>15</v>
      </c>
      <c r="F85" s="54">
        <v>0</v>
      </c>
      <c r="G85" s="54">
        <v>0</v>
      </c>
      <c r="H85" s="55" t="str">
        <f>+'JUL2025'!H9</f>
        <v>SBP</v>
      </c>
      <c r="I85" s="65" t="str">
        <f>+'JUL2025'!I9</f>
        <v>871.497.130.1434</v>
      </c>
    </row>
    <row r="86" spans="2:13">
      <c r="B86" s="52">
        <f>+'JUL2025'!G10</f>
        <v>45847</v>
      </c>
      <c r="C86" s="53" t="str">
        <f>+'JUL2025'!C10</f>
        <v>Pedro Flores  C. (Internamiento)</v>
      </c>
      <c r="D86" s="54">
        <v>0</v>
      </c>
      <c r="E86" s="54">
        <f>+'JUL2025'!E10</f>
        <v>40</v>
      </c>
      <c r="F86" s="54">
        <v>0</v>
      </c>
      <c r="G86" s="54">
        <v>0</v>
      </c>
      <c r="H86" s="55" t="str">
        <f>+'JUL2025'!H10</f>
        <v>SBP</v>
      </c>
      <c r="I86" s="65" t="str">
        <f>+'JUL2025'!I10</f>
        <v>871.497.130.2680</v>
      </c>
    </row>
    <row r="87" spans="2:13">
      <c r="B87" s="52">
        <f>+'JUL2025'!G11</f>
        <v>45859</v>
      </c>
      <c r="C87" s="53" t="str">
        <f>+'JUL2025'!C11</f>
        <v>Cesar Zuñiga (Internamiento)</v>
      </c>
      <c r="D87" s="54">
        <v>0</v>
      </c>
      <c r="E87" s="54">
        <f>+'JUL2025'!E11</f>
        <v>40</v>
      </c>
      <c r="F87" s="54">
        <v>0</v>
      </c>
      <c r="G87" s="54">
        <v>0</v>
      </c>
      <c r="H87" s="55">
        <f>+'JUL2025'!H27</f>
        <v>0</v>
      </c>
      <c r="I87" s="65" t="str">
        <f>+'JUL2025'!I11</f>
        <v>00632442</v>
      </c>
    </row>
    <row r="88" spans="2:13">
      <c r="B88" s="52">
        <f>+'JUL2025'!G12</f>
        <v>45868</v>
      </c>
      <c r="C88" s="53" t="str">
        <f>+'JUL2025'!C12</f>
        <v>Alberto Palomino (Internamiento)</v>
      </c>
      <c r="D88" s="54">
        <v>0</v>
      </c>
      <c r="E88" s="54">
        <f>+'JUL2025'!E12</f>
        <v>40</v>
      </c>
      <c r="F88" s="54">
        <v>0</v>
      </c>
      <c r="G88" s="54">
        <v>0</v>
      </c>
      <c r="H88" s="55">
        <f>+'JUL2025'!H28</f>
        <v>0</v>
      </c>
      <c r="I88" s="65" t="str">
        <f>+'JUL2025'!I12</f>
        <v>928.496.344.0746</v>
      </c>
    </row>
    <row r="89" spans="2:13">
      <c r="C89" s="85" t="s">
        <v>110</v>
      </c>
      <c r="D89" s="54">
        <f>SUM(D82:D88)</f>
        <v>0</v>
      </c>
      <c r="E89" s="54">
        <f>SUM(E82:E88)</f>
        <v>205</v>
      </c>
      <c r="F89" s="54">
        <f>SUM(F82:F88)</f>
        <v>0</v>
      </c>
      <c r="G89" s="54">
        <f>SUM(G82:G88)</f>
        <v>0</v>
      </c>
      <c r="K89" s="63">
        <f>SUM(D89:G89)</f>
        <v>205</v>
      </c>
      <c r="L89" s="63">
        <f>+Gastos!D62</f>
        <v>720.05</v>
      </c>
    </row>
    <row r="90" spans="2:13">
      <c r="C90" s="85" t="s">
        <v>104</v>
      </c>
      <c r="D90" s="54">
        <f>D80+D89</f>
        <v>3043.88</v>
      </c>
      <c r="E90" s="54">
        <f>E80+E89</f>
        <v>670</v>
      </c>
      <c r="F90" s="54">
        <f>F80+F89</f>
        <v>600</v>
      </c>
      <c r="G90" s="54">
        <f>G80+G89</f>
        <v>140</v>
      </c>
      <c r="K90" s="63">
        <f>SUM(D90:I90)</f>
        <v>4453.88</v>
      </c>
      <c r="L90" s="63">
        <f>+L89+L80</f>
        <v>5665.05</v>
      </c>
      <c r="M90" s="63">
        <f>+K90-L90+M3</f>
        <v>1549.33</v>
      </c>
    </row>
    <row r="92" spans="2:13">
      <c r="B92" s="52">
        <f>+'AGO2025'!G6</f>
        <v>45871</v>
      </c>
      <c r="C92" s="53" t="str">
        <f>+'AGO2025'!C6</f>
        <v>Camilo Velasquez (Intenamiento)</v>
      </c>
      <c r="D92" s="54">
        <f>+'AGO2025'!D6</f>
        <v>0</v>
      </c>
      <c r="E92" s="54">
        <f>+'AGO2025'!E6</f>
        <v>40</v>
      </c>
      <c r="F92" s="54">
        <f>+'AGO2025'!F6</f>
        <v>0</v>
      </c>
      <c r="G92" s="54">
        <v>0</v>
      </c>
      <c r="H92" s="55" t="str">
        <f>+'AGO2025'!H6</f>
        <v>SBP</v>
      </c>
      <c r="I92" s="65" t="str">
        <f>+'AGO2025'!I6</f>
        <v>928.496.503.3878</v>
      </c>
    </row>
    <row r="93" spans="2:13">
      <c r="B93" s="52">
        <f>+'AGO2025'!G7</f>
        <v>45871</v>
      </c>
      <c r="C93" s="53" t="str">
        <f>+'AGO2025'!C7</f>
        <v>Jorge Elias A. (Internamiento)</v>
      </c>
      <c r="D93" s="54">
        <f>+'AGO2025'!D7</f>
        <v>0</v>
      </c>
      <c r="E93" s="54">
        <f>+'AGO2025'!E7</f>
        <v>40</v>
      </c>
      <c r="F93" s="54">
        <f>+'AGO2025'!F7</f>
        <v>0</v>
      </c>
      <c r="G93" s="54">
        <v>0</v>
      </c>
      <c r="H93" s="55" t="str">
        <f>+'AGO2025'!H7</f>
        <v>BCP</v>
      </c>
      <c r="I93" s="65" t="str">
        <f>+'AGO2025'!I7</f>
        <v>01919938</v>
      </c>
    </row>
    <row r="94" spans="2:13">
      <c r="B94" s="52">
        <f>+'AGO2025'!G8</f>
        <v>45871</v>
      </c>
      <c r="C94" s="53" t="str">
        <f>+'AGO2025'!C8</f>
        <v>Luis Gil (Internamiento)</v>
      </c>
      <c r="D94" s="54">
        <f>+'AGO2025'!D8</f>
        <v>0</v>
      </c>
      <c r="E94" s="54">
        <f>+'AGO2025'!E8</f>
        <v>40</v>
      </c>
      <c r="F94" s="54">
        <f>+'AGO2025'!F8</f>
        <v>0</v>
      </c>
      <c r="G94" s="54">
        <v>0</v>
      </c>
      <c r="H94" s="55" t="str">
        <f>+'AGO2025'!H8</f>
        <v>SBP</v>
      </c>
      <c r="I94" s="65" t="str">
        <f>+'AGO2025'!I8</f>
        <v>784.465.555.6508</v>
      </c>
    </row>
    <row r="95" spans="2:13">
      <c r="B95" s="52">
        <f>+'AGO2025'!G9</f>
        <v>45871</v>
      </c>
      <c r="C95" s="53" t="str">
        <f>+'AGO2025'!C9</f>
        <v>George Salomon (Internamiento)</v>
      </c>
      <c r="D95" s="54">
        <f>+'AGO2025'!D9</f>
        <v>0</v>
      </c>
      <c r="E95" s="54">
        <f>+'AGO2025'!E9</f>
        <v>40</v>
      </c>
      <c r="F95" s="54">
        <f>+'AGO2025'!F9</f>
        <v>0</v>
      </c>
      <c r="G95" s="54">
        <v>0</v>
      </c>
      <c r="H95" s="55" t="str">
        <f>+'AGO2025'!H9</f>
        <v>SBP</v>
      </c>
      <c r="I95" s="65" t="str">
        <f>+'AGO2025'!I9</f>
        <v>784.465.555.6508</v>
      </c>
    </row>
    <row r="96" spans="2:13">
      <c r="B96" s="52">
        <f>+'AGO2025'!G10</f>
        <v>45872</v>
      </c>
      <c r="C96" s="53" t="str">
        <f>+'AGO2025'!C10</f>
        <v>Victor Hoyos P. (Internamiento)</v>
      </c>
      <c r="D96" s="54">
        <f>+'AGO2025'!D10</f>
        <v>0</v>
      </c>
      <c r="E96" s="54">
        <f>+'AGO2025'!E10</f>
        <v>40</v>
      </c>
      <c r="F96" s="54">
        <f>+'AGO2025'!F10</f>
        <v>0</v>
      </c>
      <c r="G96" s="54">
        <v>0</v>
      </c>
      <c r="H96" s="55" t="str">
        <f>+'AGO2025'!H10</f>
        <v>SBP</v>
      </c>
      <c r="I96" s="65" t="str">
        <f>+'AGO2025'!I10</f>
        <v>784.465.552.8604</v>
      </c>
    </row>
    <row r="97" spans="2:13">
      <c r="B97" s="52">
        <f>+'AGO2025'!G11</f>
        <v>45872</v>
      </c>
      <c r="C97" s="53" t="str">
        <f>+'AGO2025'!C11</f>
        <v>Cesar Morales (Medalla)</v>
      </c>
      <c r="D97" s="54">
        <f>+'AGO2025'!D11</f>
        <v>0</v>
      </c>
      <c r="E97" s="54">
        <f>+'AGO2025'!E11</f>
        <v>0</v>
      </c>
      <c r="F97" s="54">
        <f>+'AGO2025'!F11</f>
        <v>15</v>
      </c>
      <c r="G97" s="54">
        <v>0</v>
      </c>
      <c r="H97" s="55" t="str">
        <f>+'AGO2025'!H11</f>
        <v>SBP</v>
      </c>
      <c r="I97" s="65" t="str">
        <f>+'AGO2025'!I11</f>
        <v>928.496.373.9645</v>
      </c>
    </row>
    <row r="98" spans="2:13">
      <c r="B98" s="52">
        <f>+'AGO2025'!G12</f>
        <v>45872</v>
      </c>
      <c r="C98" s="53" t="str">
        <f>+'AGO2025'!C12</f>
        <v>Oscar Ramirez (Internamiento)</v>
      </c>
      <c r="D98" s="54">
        <f>+'AGO2025'!D12</f>
        <v>0</v>
      </c>
      <c r="E98" s="54">
        <f>+'AGO2025'!E12</f>
        <v>40</v>
      </c>
      <c r="F98" s="54">
        <f>+'AGO2025'!F12</f>
        <v>0</v>
      </c>
      <c r="G98" s="54">
        <v>0</v>
      </c>
      <c r="H98" s="55" t="str">
        <f>+'AGO2025'!H12</f>
        <v>BCP</v>
      </c>
      <c r="I98" s="65" t="str">
        <f>+'AGO2025'!I12</f>
        <v>03206293</v>
      </c>
    </row>
    <row r="99" spans="2:13">
      <c r="B99" s="52">
        <f>+'AGO2025'!G13</f>
        <v>45872</v>
      </c>
      <c r="C99" s="53" t="str">
        <f>+'AGO2025'!C13</f>
        <v>Ugo Ojeda del Arco (Internamiento)</v>
      </c>
      <c r="D99" s="54">
        <f>+'AGO2025'!D13</f>
        <v>0</v>
      </c>
      <c r="E99" s="54">
        <f>+'AGO2025'!E13</f>
        <v>40</v>
      </c>
      <c r="F99" s="54">
        <f>+'AGO2025'!F13</f>
        <v>0</v>
      </c>
      <c r="G99" s="54">
        <v>0</v>
      </c>
      <c r="H99" s="55" t="str">
        <f>+'AGO2025'!H13</f>
        <v>SBP</v>
      </c>
      <c r="I99" s="65" t="str">
        <f>+'AGO2025'!I13</f>
        <v>928.496.504.5325</v>
      </c>
    </row>
    <row r="100" spans="2:13">
      <c r="B100" s="52">
        <f>+'AGO2025'!G14</f>
        <v>45873</v>
      </c>
      <c r="C100" s="53" t="str">
        <f>+'AGO2025'!C14</f>
        <v>Fernando Gavidia (Medalla)</v>
      </c>
      <c r="D100" s="54">
        <f>+'AGO2025'!D14</f>
        <v>0</v>
      </c>
      <c r="E100" s="54">
        <f>+'AGO2025'!E14</f>
        <v>0</v>
      </c>
      <c r="F100" s="54">
        <f>+'AGO2025'!F14</f>
        <v>15</v>
      </c>
      <c r="G100" s="54">
        <v>0</v>
      </c>
      <c r="H100" s="55" t="str">
        <f>+'AGO2025'!H14</f>
        <v>SBP</v>
      </c>
      <c r="I100" s="65" t="str">
        <f>+'AGO2025'!I14</f>
        <v>04278959</v>
      </c>
    </row>
    <row r="101" spans="2:13">
      <c r="B101" s="52">
        <f>+'AGO2025'!G15</f>
        <v>45874</v>
      </c>
      <c r="C101" s="53" t="str">
        <f>+'AGO2025'!C15</f>
        <v>Victor Hoyos P. (02 Medallas)</v>
      </c>
      <c r="D101" s="54">
        <f>+'AGO2025'!D15</f>
        <v>0</v>
      </c>
      <c r="E101" s="54">
        <f>+'AGO2025'!E15</f>
        <v>0</v>
      </c>
      <c r="F101" s="54">
        <f>+'AGO2025'!F15</f>
        <v>30</v>
      </c>
      <c r="G101" s="54">
        <v>0</v>
      </c>
      <c r="H101" s="55" t="str">
        <f>+'AGO2025'!H15</f>
        <v>SBP</v>
      </c>
      <c r="I101" s="65" t="str">
        <f>+'AGO2025'!I15</f>
        <v>2213473</v>
      </c>
    </row>
    <row r="102" spans="2:13">
      <c r="B102" s="52">
        <f>+'AGO2025'!G16</f>
        <v>45876</v>
      </c>
      <c r="C102" s="53" t="str">
        <f>+'AGO2025'!C16</f>
        <v>Augusto Mendoza (Internamiento)</v>
      </c>
      <c r="D102" s="54">
        <f>+'AGO2025'!D16</f>
        <v>0</v>
      </c>
      <c r="E102" s="54">
        <f>+'AGO2025'!E16</f>
        <v>40</v>
      </c>
      <c r="F102" s="54">
        <f>+'AGO2025'!F16</f>
        <v>0</v>
      </c>
      <c r="G102" s="54">
        <v>0</v>
      </c>
      <c r="H102" s="55" t="str">
        <f>+'AGO2025'!H16</f>
        <v>SBP</v>
      </c>
      <c r="I102" s="65" t="str">
        <f>+'AGO2025'!I16</f>
        <v>784.497.630.4172</v>
      </c>
    </row>
    <row r="103" spans="2:13">
      <c r="B103" s="52">
        <f>+'AGO2025'!G17</f>
        <v>45877</v>
      </c>
      <c r="C103" s="53" t="str">
        <f>+'AGO2025'!C17</f>
        <v>Carlos Bozzo (03 Medallas)</v>
      </c>
      <c r="D103" s="54">
        <f>+'AGO2025'!D17</f>
        <v>0</v>
      </c>
      <c r="E103" s="54">
        <f>+'AGO2025'!E17</f>
        <v>0</v>
      </c>
      <c r="F103" s="54">
        <f>+'AGO2025'!F17</f>
        <v>45</v>
      </c>
      <c r="G103" s="54">
        <v>0</v>
      </c>
      <c r="H103" s="55" t="str">
        <f>+'AGO2025'!H17</f>
        <v>SBP</v>
      </c>
      <c r="I103" s="65" t="str">
        <f>+'AGO2025'!I17</f>
        <v>784..465.551.0464</v>
      </c>
    </row>
    <row r="104" spans="2:13">
      <c r="B104" s="52">
        <f>+'AGO2025'!G18</f>
        <v>45876</v>
      </c>
      <c r="C104" s="53" t="str">
        <f>+'AGO2025'!C18</f>
        <v>Mario Blas ( 01 Medalla)</v>
      </c>
      <c r="D104" s="54">
        <f>+'AGO2025'!D18</f>
        <v>0</v>
      </c>
      <c r="E104" s="54">
        <f>+'AGO2025'!E18</f>
        <v>0</v>
      </c>
      <c r="F104" s="54">
        <f>+'AGO2025'!F18</f>
        <v>15</v>
      </c>
      <c r="G104" s="54">
        <v>0</v>
      </c>
      <c r="H104" s="55" t="str">
        <f>+'AGO2025'!H18</f>
        <v>SBP</v>
      </c>
      <c r="I104" s="65" t="str">
        <f>+'AGO2025'!I18</f>
        <v>784.497.679.0900</v>
      </c>
    </row>
    <row r="105" spans="2:13">
      <c r="B105" s="52">
        <f>+'AGO2025'!G19</f>
        <v>45877</v>
      </c>
      <c r="C105" s="53" t="str">
        <f>+'AGO2025'!C19</f>
        <v>Aporte NN (Internamiento)</v>
      </c>
      <c r="D105" s="54">
        <f>+'AGO2025'!D19</f>
        <v>0</v>
      </c>
      <c r="E105" s="54">
        <f>+'AGO2025'!E19</f>
        <v>40</v>
      </c>
      <c r="F105" s="54">
        <f>+'AGO2025'!F19</f>
        <v>0</v>
      </c>
      <c r="G105" s="54">
        <v>0</v>
      </c>
      <c r="H105" s="55" t="str">
        <f>+'AGO2025'!H19</f>
        <v>SBP</v>
      </c>
      <c r="I105" s="65" t="str">
        <f>+'AGO2025'!I19</f>
        <v>784.497.679.0900</v>
      </c>
    </row>
    <row r="106" spans="2:13">
      <c r="B106" s="52">
        <f>+'AGO2025'!G20</f>
        <v>45877</v>
      </c>
      <c r="C106" s="53" t="str">
        <f>+'AGO2025'!C20</f>
        <v>Ernesto Semino (01 Medalla)</v>
      </c>
      <c r="D106" s="54">
        <f>+'AGO2025'!D20</f>
        <v>0</v>
      </c>
      <c r="E106" s="54">
        <f>+'AGO2025'!E20</f>
        <v>0</v>
      </c>
      <c r="F106" s="54">
        <f>+'AGO2025'!F20</f>
        <v>15</v>
      </c>
      <c r="G106" s="54">
        <v>0</v>
      </c>
      <c r="H106" s="55" t="str">
        <f>+'AGO2025'!H20</f>
        <v>SBP</v>
      </c>
      <c r="I106" s="65" t="str">
        <f>+'AGO2025'!I20</f>
        <v>784.497.679.0900</v>
      </c>
    </row>
    <row r="107" spans="2:13">
      <c r="B107" s="52">
        <f>+'AGO2025'!G21</f>
        <v>45877</v>
      </c>
      <c r="C107" s="53" t="str">
        <f>+'AGO2025'!C21</f>
        <v>Guillermo Casavilca (01 Medalla)</v>
      </c>
      <c r="D107" s="54">
        <f>+'AGO2025'!D21</f>
        <v>0</v>
      </c>
      <c r="E107" s="54">
        <f>+'AGO2025'!E21</f>
        <v>0</v>
      </c>
      <c r="F107" s="54">
        <f>+'AGO2025'!F21</f>
        <v>15</v>
      </c>
      <c r="G107" s="54">
        <v>0</v>
      </c>
      <c r="H107" s="55" t="str">
        <f>+'AGO2025'!H21</f>
        <v>SBP</v>
      </c>
      <c r="I107" s="65" t="str">
        <f>+'AGO2025'!I21</f>
        <v>784.465.551.4044</v>
      </c>
    </row>
    <row r="108" spans="2:13">
      <c r="B108" s="52">
        <f>+'AGO2025'!O5</f>
        <v>45879</v>
      </c>
      <c r="C108" s="53" t="str">
        <f>+'AGO2025'!M5</f>
        <v>Camilo Velasquez</v>
      </c>
      <c r="D108" s="54">
        <f>+'AGO2025'!D22</f>
        <v>0</v>
      </c>
      <c r="E108" s="54">
        <f>+'AGO2025'!E22</f>
        <v>0</v>
      </c>
      <c r="F108" s="54">
        <f>+'AGO2025'!F22</f>
        <v>15</v>
      </c>
      <c r="G108" s="54">
        <f>+'AGO2025'!N5</f>
        <v>35</v>
      </c>
      <c r="H108" s="55" t="str">
        <f>+'AGO2025'!P5</f>
        <v>SBP</v>
      </c>
      <c r="I108" s="65" t="str">
        <f>+'AGO2025'!Q5</f>
        <v>784.465.550.776</v>
      </c>
    </row>
    <row r="109" spans="2:13">
      <c r="B109" s="52">
        <f>+'AGO2025'!G22</f>
        <v>45879</v>
      </c>
      <c r="C109" s="53" t="str">
        <f>+'AGO2025'!C23</f>
        <v>Aporte Medallas Varios</v>
      </c>
      <c r="D109" s="54">
        <f>+'AGO2025'!D23</f>
        <v>0</v>
      </c>
      <c r="E109" s="54">
        <f>+'AGO2025'!E23</f>
        <v>0</v>
      </c>
      <c r="F109" s="54">
        <f>+'AGO2025'!F23</f>
        <v>45</v>
      </c>
      <c r="G109" s="54"/>
      <c r="H109" s="55" t="str">
        <f>+'AGO2025'!H23</f>
        <v>SBP</v>
      </c>
      <c r="I109" s="65"/>
    </row>
    <row r="110" spans="2:13">
      <c r="C110" s="85" t="s">
        <v>111</v>
      </c>
      <c r="D110" s="54">
        <f>SUM(D92:D109)</f>
        <v>0</v>
      </c>
      <c r="E110" s="54">
        <f>SUM(E92:E109)</f>
        <v>360</v>
      </c>
      <c r="F110" s="54">
        <f>SUM(F92:F109)</f>
        <v>210</v>
      </c>
      <c r="G110" s="54">
        <f>SUM(G92:G109)</f>
        <v>35</v>
      </c>
      <c r="K110" s="63">
        <f>SUM(D110:G110)</f>
        <v>605</v>
      </c>
      <c r="L110" s="63">
        <f>+Gastos!D74</f>
        <v>1265</v>
      </c>
    </row>
    <row r="111" spans="2:13">
      <c r="C111" s="85" t="s">
        <v>104</v>
      </c>
      <c r="D111" s="54">
        <f>D90+D110</f>
        <v>3043.88</v>
      </c>
      <c r="E111" s="54">
        <f>E90+E110</f>
        <v>1030</v>
      </c>
      <c r="F111" s="54">
        <f>F90+F110</f>
        <v>810</v>
      </c>
      <c r="G111" s="54">
        <f>G90+G110</f>
        <v>175</v>
      </c>
      <c r="K111" s="63">
        <f>SUM(D111:I111)</f>
        <v>5058.88</v>
      </c>
      <c r="L111" s="63">
        <f>+L110+L90</f>
        <v>6930.05</v>
      </c>
      <c r="M111" s="63">
        <f>+K111-L111+M3</f>
        <v>889.32999999999993</v>
      </c>
    </row>
    <row r="113" spans="2:13">
      <c r="B113" s="52"/>
      <c r="C113" s="53"/>
      <c r="D113" s="54"/>
      <c r="E113" s="54"/>
      <c r="F113" s="54"/>
      <c r="G113" s="54"/>
      <c r="H113" s="55"/>
      <c r="I113" s="65"/>
    </row>
    <row r="114" spans="2:13">
      <c r="B114" s="52"/>
      <c r="C114" s="53"/>
      <c r="D114" s="54"/>
      <c r="E114" s="54"/>
      <c r="F114" s="54"/>
      <c r="G114" s="54"/>
      <c r="H114" s="55"/>
      <c r="I114" s="65"/>
    </row>
    <row r="115" spans="2:13">
      <c r="B115" s="52"/>
      <c r="C115" s="53"/>
      <c r="D115" s="54"/>
      <c r="E115" s="54"/>
      <c r="F115" s="54"/>
      <c r="G115" s="54"/>
      <c r="H115" s="55"/>
      <c r="I115" s="65"/>
    </row>
    <row r="116" spans="2:13">
      <c r="C116" s="85" t="s">
        <v>112</v>
      </c>
      <c r="D116" s="54">
        <f>SUM(D113:D115)</f>
        <v>0</v>
      </c>
      <c r="E116" s="54">
        <f>SUM(E113:E115)</f>
        <v>0</v>
      </c>
      <c r="F116" s="54">
        <f>SUM(F113:F115)</f>
        <v>0</v>
      </c>
      <c r="G116" s="54">
        <f>SUM(G113:G115)</f>
        <v>0</v>
      </c>
      <c r="K116" s="63">
        <f>SUM(D116:G116)</f>
        <v>0</v>
      </c>
      <c r="L116" s="63">
        <f>+Gastos!D82</f>
        <v>0</v>
      </c>
    </row>
    <row r="117" spans="2:13">
      <c r="C117" s="85" t="s">
        <v>104</v>
      </c>
      <c r="D117" s="54">
        <f>D111+D116</f>
        <v>3043.88</v>
      </c>
      <c r="E117" s="54">
        <f>E111+E116</f>
        <v>1030</v>
      </c>
      <c r="F117" s="54">
        <f>F111+F116</f>
        <v>810</v>
      </c>
      <c r="G117" s="54">
        <f>G111+G116</f>
        <v>175</v>
      </c>
      <c r="K117" s="63">
        <f>SUM(D117:I117)</f>
        <v>5058.88</v>
      </c>
      <c r="L117" s="63">
        <f>+L116+L111</f>
        <v>6930.05</v>
      </c>
      <c r="M117" s="63">
        <f>+K117-L117+M3</f>
        <v>889.32999999999993</v>
      </c>
    </row>
    <row r="119" spans="2:13">
      <c r="B119" s="52"/>
      <c r="C119" s="53"/>
      <c r="D119" s="54"/>
      <c r="E119" s="54"/>
      <c r="F119" s="54"/>
      <c r="G119" s="54"/>
      <c r="H119" s="55"/>
      <c r="I119" s="65"/>
    </row>
    <row r="120" spans="2:13">
      <c r="B120" s="52"/>
      <c r="C120" s="53"/>
      <c r="D120" s="54"/>
      <c r="E120" s="54"/>
      <c r="F120" s="54"/>
      <c r="G120" s="54"/>
      <c r="H120" s="55"/>
      <c r="I120" s="65"/>
    </row>
    <row r="121" spans="2:13">
      <c r="B121" s="52"/>
      <c r="C121" s="53"/>
      <c r="D121" s="54"/>
      <c r="E121" s="54"/>
      <c r="F121" s="54"/>
      <c r="G121" s="54"/>
      <c r="H121" s="55"/>
      <c r="I121" s="65"/>
    </row>
    <row r="122" spans="2:13">
      <c r="C122" s="85" t="s">
        <v>113</v>
      </c>
      <c r="D122" s="54">
        <f>SUM(D119:D121)</f>
        <v>0</v>
      </c>
      <c r="E122" s="54">
        <f>SUM(E119:E121)</f>
        <v>0</v>
      </c>
      <c r="F122" s="54">
        <f>SUM(F119:F121)</f>
        <v>0</v>
      </c>
      <c r="G122" s="54">
        <f>SUM(G119:G121)</f>
        <v>0</v>
      </c>
      <c r="K122" s="63">
        <f>SUM(D122:G122)</f>
        <v>0</v>
      </c>
      <c r="L122" s="63">
        <f>+Gastos!D90</f>
        <v>0</v>
      </c>
    </row>
    <row r="123" spans="2:13">
      <c r="C123" s="85" t="s">
        <v>104</v>
      </c>
      <c r="D123" s="54">
        <f>D117+D122</f>
        <v>3043.88</v>
      </c>
      <c r="E123" s="54">
        <f>E117+E122</f>
        <v>1030</v>
      </c>
      <c r="F123" s="54">
        <f>F117+F122</f>
        <v>810</v>
      </c>
      <c r="G123" s="54">
        <f>G117+G122</f>
        <v>175</v>
      </c>
      <c r="K123" s="63">
        <f>SUM(D123:I123)</f>
        <v>5058.88</v>
      </c>
      <c r="L123" s="63">
        <f>+L122+L117</f>
        <v>6930.05</v>
      </c>
      <c r="M123" s="63">
        <f>+K123-L123+M3</f>
        <v>889.32999999999993</v>
      </c>
    </row>
    <row r="126" spans="2:13">
      <c r="B126" s="52"/>
      <c r="C126" s="53"/>
      <c r="D126" s="54"/>
      <c r="E126" s="54"/>
      <c r="F126" s="54"/>
      <c r="G126" s="54"/>
      <c r="H126" s="55"/>
      <c r="I126" s="65"/>
    </row>
    <row r="127" spans="2:13">
      <c r="B127" s="52"/>
      <c r="C127" s="53"/>
      <c r="D127" s="54"/>
      <c r="E127" s="54"/>
      <c r="F127" s="54"/>
      <c r="G127" s="54"/>
      <c r="H127" s="55"/>
      <c r="I127" s="65"/>
    </row>
    <row r="128" spans="2:13">
      <c r="B128" s="68"/>
      <c r="C128" s="53"/>
      <c r="D128" s="54"/>
      <c r="E128" s="54"/>
      <c r="F128" s="54"/>
      <c r="G128" s="54"/>
      <c r="H128" s="55"/>
      <c r="I128" s="65"/>
    </row>
    <row r="129" spans="2:13">
      <c r="C129" s="85" t="s">
        <v>114</v>
      </c>
      <c r="D129" s="54">
        <f>SUM(D126:D128)</f>
        <v>0</v>
      </c>
      <c r="E129" s="54">
        <f>SUM(E126:E128)</f>
        <v>0</v>
      </c>
      <c r="F129" s="54">
        <f>SUM(F126:F128)</f>
        <v>0</v>
      </c>
      <c r="G129" s="54">
        <f>SUM(G126:G128)</f>
        <v>0</v>
      </c>
      <c r="K129" s="63">
        <f>SUM(D129:G129)</f>
        <v>0</v>
      </c>
      <c r="L129" s="63">
        <f>+Gastos!D98</f>
        <v>444</v>
      </c>
    </row>
    <row r="130" spans="2:13">
      <c r="C130" s="85" t="s">
        <v>104</v>
      </c>
      <c r="D130" s="54">
        <f>D129+D123</f>
        <v>3043.88</v>
      </c>
      <c r="E130" s="54">
        <f>E129+E123</f>
        <v>1030</v>
      </c>
      <c r="F130" s="54">
        <f>F129+F123</f>
        <v>810</v>
      </c>
      <c r="G130" s="54">
        <f>G129+G123</f>
        <v>175</v>
      </c>
      <c r="K130" s="63">
        <f>SUM(D130:J130)</f>
        <v>5058.88</v>
      </c>
      <c r="L130" s="63">
        <f>+L129+L123</f>
        <v>7374.05</v>
      </c>
      <c r="M130" s="63">
        <f>K130-L130+M3</f>
        <v>445.32999999999993</v>
      </c>
    </row>
    <row r="133" spans="2:13">
      <c r="B133" s="52"/>
      <c r="C133" s="53"/>
      <c r="D133" s="54"/>
      <c r="E133" s="54"/>
      <c r="F133" s="54"/>
      <c r="G133" s="54"/>
      <c r="H133" s="55"/>
      <c r="I133" s="65"/>
    </row>
    <row r="134" spans="2:13">
      <c r="B134" s="52"/>
      <c r="C134" s="53"/>
      <c r="D134" s="54"/>
      <c r="E134" s="54"/>
      <c r="F134" s="54"/>
      <c r="G134" s="54"/>
      <c r="H134" s="55"/>
      <c r="I134" s="65"/>
    </row>
    <row r="135" spans="2:13">
      <c r="B135" s="52"/>
      <c r="C135" s="53"/>
      <c r="D135" s="54"/>
      <c r="E135" s="54"/>
      <c r="F135" s="54"/>
      <c r="G135" s="54"/>
      <c r="H135" s="55"/>
      <c r="I135" s="65"/>
    </row>
    <row r="136" spans="2:13">
      <c r="C136" s="85" t="s">
        <v>115</v>
      </c>
      <c r="D136" s="54">
        <f>SUM(D133:D135)</f>
        <v>0</v>
      </c>
      <c r="E136" s="54">
        <f>SUM(E133:E135)</f>
        <v>0</v>
      </c>
      <c r="F136" s="54">
        <f>SUM(F133:F135)</f>
        <v>0</v>
      </c>
      <c r="G136" s="54">
        <f>SUM(G133:G135)</f>
        <v>0</v>
      </c>
      <c r="K136" s="63">
        <f>SUM(D136:G136)</f>
        <v>0</v>
      </c>
      <c r="L136" s="63">
        <f>+Gastos!D106</f>
        <v>445.33</v>
      </c>
    </row>
    <row r="137" spans="2:13">
      <c r="C137" s="85" t="s">
        <v>104</v>
      </c>
      <c r="D137" s="54">
        <f>+D130+D136</f>
        <v>3043.88</v>
      </c>
      <c r="E137" s="54">
        <f>+E130+E136</f>
        <v>1030</v>
      </c>
      <c r="F137" s="54">
        <f>+F130+F136</f>
        <v>810</v>
      </c>
      <c r="G137" s="54">
        <f>+G130+G136</f>
        <v>175</v>
      </c>
      <c r="K137" s="63">
        <f>SUM(D137:J137)</f>
        <v>5058.88</v>
      </c>
      <c r="L137" s="63">
        <f>+L136+L130</f>
        <v>7819.38</v>
      </c>
      <c r="M137" s="63">
        <f>K137-L137+M3</f>
        <v>0</v>
      </c>
    </row>
    <row r="140" spans="2:13">
      <c r="K140" s="90" t="s">
        <v>376</v>
      </c>
      <c r="L140" s="90"/>
      <c r="M140" s="70">
        <f>+M137</f>
        <v>0</v>
      </c>
    </row>
  </sheetData>
  <mergeCells count="2">
    <mergeCell ref="K3:L3"/>
    <mergeCell ref="K140:L140"/>
  </mergeCells>
  <pageMargins left="0.7" right="0.7" top="0.75" bottom="0.75" header="0.3" footer="0.3"/>
  <pageSetup orientation="portrait" horizontalDpi="4294967293" verticalDpi="0" r:id="rId1"/>
  <ignoredErrors>
    <ignoredError sqref="D79 F79:G79" formulaRange="1"/>
    <ignoredError sqref="E7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BC1C-FDB8-44F6-95BC-6F551780BA23}">
  <dimension ref="B1:Q27"/>
  <sheetViews>
    <sheetView zoomScale="80" zoomScaleNormal="80" workbookViewId="0">
      <selection activeCell="I19" sqref="I19"/>
    </sheetView>
  </sheetViews>
  <sheetFormatPr baseColWidth="10" defaultRowHeight="15"/>
  <cols>
    <col min="1" max="1" width="1.85546875" customWidth="1"/>
    <col min="2" max="2" width="6.42578125" customWidth="1"/>
    <col min="3" max="3" width="30.85546875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1.57031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3.2851562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+'ENE2025'!D23+'FEB2025'!G11+'MAR2025'!G10+'ABR2025'!G34+'MAY2025'!G11+'JUN2025'!G11</f>
        <v>4108.88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+'MAR2025'!N9+'ABR2025'!N9</f>
        <v>140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/>
      <c r="N5" s="12">
        <v>0</v>
      </c>
      <c r="O5" s="13"/>
      <c r="P5" s="4"/>
      <c r="Q5" s="11"/>
    </row>
    <row r="6" spans="2:17" ht="15" customHeight="1">
      <c r="B6" s="4">
        <v>58</v>
      </c>
      <c r="C6" s="11" t="s">
        <v>271</v>
      </c>
      <c r="D6" s="12">
        <v>0</v>
      </c>
      <c r="E6" s="12">
        <v>0</v>
      </c>
      <c r="F6" s="12">
        <v>15</v>
      </c>
      <c r="G6" s="14">
        <v>45839</v>
      </c>
      <c r="H6" s="4" t="s">
        <v>205</v>
      </c>
      <c r="I6" s="88" t="s">
        <v>278</v>
      </c>
      <c r="L6" s="4">
        <v>2</v>
      </c>
      <c r="M6" s="11"/>
      <c r="N6" s="12">
        <v>0</v>
      </c>
      <c r="O6" s="13"/>
      <c r="P6" s="4"/>
      <c r="Q6" s="11"/>
    </row>
    <row r="7" spans="2:17" ht="15" customHeight="1">
      <c r="B7" s="4">
        <v>59</v>
      </c>
      <c r="C7" s="11" t="s">
        <v>277</v>
      </c>
      <c r="D7" s="12">
        <v>0</v>
      </c>
      <c r="E7" s="12">
        <v>40</v>
      </c>
      <c r="F7" s="12">
        <v>0</v>
      </c>
      <c r="G7" s="14">
        <v>45839</v>
      </c>
      <c r="H7" s="4" t="s">
        <v>205</v>
      </c>
      <c r="I7" s="88" t="s">
        <v>276</v>
      </c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60</v>
      </c>
      <c r="C8" s="11" t="s">
        <v>279</v>
      </c>
      <c r="D8" s="12">
        <v>0</v>
      </c>
      <c r="E8" s="12">
        <v>0</v>
      </c>
      <c r="F8" s="12">
        <v>15</v>
      </c>
      <c r="G8" s="14">
        <v>45839</v>
      </c>
      <c r="H8" s="4" t="s">
        <v>205</v>
      </c>
      <c r="I8" s="88" t="s">
        <v>280</v>
      </c>
      <c r="M8" s="16" t="s">
        <v>13</v>
      </c>
      <c r="N8" s="17">
        <f>SUM(N5:N7)</f>
        <v>0</v>
      </c>
    </row>
    <row r="9" spans="2:17" ht="15" customHeight="1">
      <c r="B9" s="4">
        <v>61</v>
      </c>
      <c r="C9" s="11" t="s">
        <v>282</v>
      </c>
      <c r="D9" s="12">
        <v>0</v>
      </c>
      <c r="E9" s="12">
        <v>0</v>
      </c>
      <c r="F9" s="12">
        <v>15</v>
      </c>
      <c r="G9" s="14">
        <v>45841</v>
      </c>
      <c r="H9" s="4" t="s">
        <v>205</v>
      </c>
      <c r="I9" s="88" t="s">
        <v>281</v>
      </c>
    </row>
    <row r="10" spans="2:17" ht="15" customHeight="1">
      <c r="B10" s="4">
        <v>62</v>
      </c>
      <c r="C10" s="11" t="s">
        <v>284</v>
      </c>
      <c r="D10" s="12">
        <v>0</v>
      </c>
      <c r="E10" s="12">
        <v>40</v>
      </c>
      <c r="F10" s="12">
        <v>0</v>
      </c>
      <c r="G10" s="14">
        <v>45847</v>
      </c>
      <c r="H10" s="4" t="s">
        <v>205</v>
      </c>
      <c r="I10" s="88" t="s">
        <v>285</v>
      </c>
    </row>
    <row r="11" spans="2:17" ht="15" customHeight="1">
      <c r="B11" s="4">
        <v>63</v>
      </c>
      <c r="C11" s="11" t="s">
        <v>292</v>
      </c>
      <c r="D11" s="12">
        <v>0</v>
      </c>
      <c r="E11" s="12">
        <v>40</v>
      </c>
      <c r="F11" s="12">
        <v>0</v>
      </c>
      <c r="G11" s="14">
        <v>45859</v>
      </c>
      <c r="H11" s="4" t="s">
        <v>205</v>
      </c>
      <c r="I11" s="88" t="s">
        <v>293</v>
      </c>
    </row>
    <row r="12" spans="2:17" ht="15" customHeight="1">
      <c r="B12" s="4">
        <v>64</v>
      </c>
      <c r="C12" s="11" t="s">
        <v>299</v>
      </c>
      <c r="D12" s="12">
        <v>0</v>
      </c>
      <c r="E12" s="12">
        <v>40</v>
      </c>
      <c r="F12" s="12"/>
      <c r="G12" s="14">
        <v>45868</v>
      </c>
      <c r="H12" s="4" t="s">
        <v>205</v>
      </c>
      <c r="I12" s="88" t="s">
        <v>300</v>
      </c>
    </row>
    <row r="13" spans="2:17" ht="15" customHeight="1">
      <c r="C13" s="16" t="s">
        <v>13</v>
      </c>
      <c r="D13" s="17">
        <f>SUM(D6:D12)</f>
        <v>0</v>
      </c>
      <c r="E13" s="17">
        <f>SUM(E6:E12)</f>
        <v>160</v>
      </c>
      <c r="F13" s="17">
        <f>SUM(F6:F12)</f>
        <v>45</v>
      </c>
      <c r="G13" s="18">
        <f>SUM(D13:F13)</f>
        <v>205</v>
      </c>
    </row>
    <row r="14" spans="2:17" ht="15" customHeight="1"/>
    <row r="15" spans="2:17">
      <c r="G15" t="s">
        <v>14</v>
      </c>
      <c r="L15" s="93" t="s">
        <v>54</v>
      </c>
      <c r="M15" s="94"/>
      <c r="N15" s="39">
        <f>3600</f>
        <v>3600</v>
      </c>
    </row>
    <row r="17" spans="3:14">
      <c r="C17" t="s">
        <v>15</v>
      </c>
      <c r="D17" s="3">
        <v>0</v>
      </c>
      <c r="L17" s="95" t="s">
        <v>91</v>
      </c>
      <c r="M17" s="96"/>
      <c r="N17" s="39">
        <f>+'ABR2025'!N13</f>
        <v>1500</v>
      </c>
    </row>
    <row r="18" spans="3:14">
      <c r="C18" t="s">
        <v>16</v>
      </c>
      <c r="D18" s="3">
        <v>0</v>
      </c>
    </row>
    <row r="19" spans="3:14">
      <c r="C19" t="s">
        <v>17</v>
      </c>
      <c r="D19" s="3">
        <v>0</v>
      </c>
      <c r="L19" s="95" t="s">
        <v>139</v>
      </c>
      <c r="M19" s="96"/>
      <c r="N19" s="39">
        <f>+'ABR2025'!N15</f>
        <v>740</v>
      </c>
    </row>
    <row r="20" spans="3:14">
      <c r="C20" t="s">
        <v>18</v>
      </c>
      <c r="D20" s="3">
        <v>0</v>
      </c>
    </row>
    <row r="21" spans="3:14">
      <c r="C21" t="s">
        <v>75</v>
      </c>
      <c r="D21" s="3">
        <v>0</v>
      </c>
      <c r="L21" s="95" t="s">
        <v>172</v>
      </c>
      <c r="M21" s="96"/>
      <c r="N21" s="39">
        <f>+'ABR2025'!N17</f>
        <v>538.88</v>
      </c>
    </row>
    <row r="22" spans="3:14">
      <c r="D22" s="3"/>
    </row>
    <row r="23" spans="3:14">
      <c r="L23" s="95" t="s">
        <v>242</v>
      </c>
      <c r="M23" s="96"/>
      <c r="N23" s="39">
        <f>+'ABR2025'!G34+'ABR2025'!N9</f>
        <v>1365</v>
      </c>
    </row>
    <row r="25" spans="3:14">
      <c r="L25" s="95" t="s">
        <v>255</v>
      </c>
      <c r="M25" s="96"/>
      <c r="N25" s="39">
        <f>+'MAY2025'!G11+'MAY2025'!N8</f>
        <v>30</v>
      </c>
    </row>
    <row r="27" spans="3:14">
      <c r="L27" s="95" t="s">
        <v>272</v>
      </c>
      <c r="M27" s="96"/>
      <c r="N27" s="39">
        <f>+'JUN2025'!G11</f>
        <v>75</v>
      </c>
    </row>
  </sheetData>
  <mergeCells count="9">
    <mergeCell ref="L23:M23"/>
    <mergeCell ref="L25:M25"/>
    <mergeCell ref="L27:M27"/>
    <mergeCell ref="B2:I2"/>
    <mergeCell ref="L2:Q2"/>
    <mergeCell ref="L15:M15"/>
    <mergeCell ref="L17:M17"/>
    <mergeCell ref="L19:M19"/>
    <mergeCell ref="L21:M21"/>
  </mergeCells>
  <pageMargins left="0.7" right="0.7" top="0.75" bottom="0.75" header="0.3" footer="0.3"/>
  <pageSetup orientation="portrait" r:id="rId1"/>
  <ignoredErrors>
    <ignoredError sqref="I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93AF-19F1-4939-8D28-4CBD266EB0D3}">
  <dimension ref="B1:Q31"/>
  <sheetViews>
    <sheetView zoomScale="80" zoomScaleNormal="80" workbookViewId="0">
      <selection activeCell="H26" sqref="H26"/>
    </sheetView>
  </sheetViews>
  <sheetFormatPr baseColWidth="10" defaultRowHeight="15"/>
  <cols>
    <col min="1" max="1" width="1.85546875" customWidth="1"/>
    <col min="2" max="2" width="6.42578125" customWidth="1"/>
    <col min="3" max="3" width="32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1.57031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3.2851562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+'ENE2025'!D23+'FEB2025'!G11+'MAR2025'!G10+'ABR2025'!G34+'MAY2025'!G11+'JUN2025'!G11+'JUL2025'!G13</f>
        <v>4313.88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+'MAR2025'!N9+'ABR2025'!N9</f>
        <v>140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 t="s">
        <v>338</v>
      </c>
      <c r="N5" s="12">
        <v>35</v>
      </c>
      <c r="O5" s="13">
        <v>45879</v>
      </c>
      <c r="P5" s="4" t="s">
        <v>205</v>
      </c>
      <c r="Q5" s="11" t="s">
        <v>339</v>
      </c>
    </row>
    <row r="6" spans="2:17" ht="15" customHeight="1">
      <c r="B6" s="4">
        <v>65</v>
      </c>
      <c r="C6" s="11" t="s">
        <v>304</v>
      </c>
      <c r="D6" s="12">
        <v>0</v>
      </c>
      <c r="E6" s="12">
        <v>40</v>
      </c>
      <c r="F6" s="12">
        <v>0</v>
      </c>
      <c r="G6" s="14">
        <v>45871</v>
      </c>
      <c r="H6" s="4" t="s">
        <v>205</v>
      </c>
      <c r="I6" s="88" t="s">
        <v>303</v>
      </c>
      <c r="L6" s="4">
        <v>2</v>
      </c>
      <c r="M6" s="11"/>
      <c r="N6" s="12">
        <v>0</v>
      </c>
      <c r="O6" s="13"/>
      <c r="P6" s="4"/>
      <c r="Q6" s="11"/>
    </row>
    <row r="7" spans="2:17" ht="15" customHeight="1">
      <c r="B7" s="4">
        <v>66</v>
      </c>
      <c r="C7" s="11" t="s">
        <v>305</v>
      </c>
      <c r="D7" s="12">
        <v>0</v>
      </c>
      <c r="E7" s="12">
        <v>40</v>
      </c>
      <c r="F7" s="12">
        <v>0</v>
      </c>
      <c r="G7" s="14">
        <v>45871</v>
      </c>
      <c r="H7" s="4" t="s">
        <v>12</v>
      </c>
      <c r="I7" s="88" t="s">
        <v>306</v>
      </c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67</v>
      </c>
      <c r="C8" s="11" t="s">
        <v>307</v>
      </c>
      <c r="D8" s="12">
        <v>0</v>
      </c>
      <c r="E8" s="12">
        <v>40</v>
      </c>
      <c r="F8" s="12">
        <v>0</v>
      </c>
      <c r="G8" s="14">
        <v>45871</v>
      </c>
      <c r="H8" s="4" t="s">
        <v>205</v>
      </c>
      <c r="I8" s="88" t="s">
        <v>308</v>
      </c>
      <c r="M8" s="16" t="s">
        <v>13</v>
      </c>
      <c r="N8" s="17">
        <f>SUM(N5:N7)</f>
        <v>35</v>
      </c>
    </row>
    <row r="9" spans="2:17" ht="15" customHeight="1">
      <c r="B9" s="4">
        <v>68</v>
      </c>
      <c r="C9" s="11" t="s">
        <v>309</v>
      </c>
      <c r="D9" s="12">
        <v>0</v>
      </c>
      <c r="E9" s="12">
        <v>40</v>
      </c>
      <c r="F9" s="12">
        <v>0</v>
      </c>
      <c r="G9" s="14">
        <v>45871</v>
      </c>
      <c r="H9" s="4" t="s">
        <v>205</v>
      </c>
      <c r="I9" s="88" t="s">
        <v>308</v>
      </c>
    </row>
    <row r="10" spans="2:17" ht="15" customHeight="1">
      <c r="B10" s="4">
        <v>69</v>
      </c>
      <c r="C10" s="11" t="s">
        <v>310</v>
      </c>
      <c r="D10" s="12">
        <v>0</v>
      </c>
      <c r="E10" s="12">
        <v>40</v>
      </c>
      <c r="F10" s="12">
        <v>0</v>
      </c>
      <c r="G10" s="14">
        <v>45872</v>
      </c>
      <c r="H10" s="4" t="s">
        <v>205</v>
      </c>
      <c r="I10" s="88" t="s">
        <v>311</v>
      </c>
    </row>
    <row r="11" spans="2:17" ht="15" customHeight="1">
      <c r="B11" s="4">
        <v>70</v>
      </c>
      <c r="C11" s="11" t="s">
        <v>323</v>
      </c>
      <c r="D11" s="12">
        <v>0</v>
      </c>
      <c r="E11" s="12">
        <v>0</v>
      </c>
      <c r="F11" s="12">
        <v>15</v>
      </c>
      <c r="G11" s="14">
        <v>45872</v>
      </c>
      <c r="H11" s="4" t="s">
        <v>205</v>
      </c>
      <c r="I11" s="88" t="s">
        <v>312</v>
      </c>
    </row>
    <row r="12" spans="2:17" ht="15" customHeight="1">
      <c r="B12" s="4">
        <v>71</v>
      </c>
      <c r="C12" s="11" t="s">
        <v>313</v>
      </c>
      <c r="D12" s="12">
        <v>0</v>
      </c>
      <c r="E12" s="12">
        <v>40</v>
      </c>
      <c r="F12" s="12">
        <v>0</v>
      </c>
      <c r="G12" s="14">
        <v>45872</v>
      </c>
      <c r="H12" s="4" t="s">
        <v>12</v>
      </c>
      <c r="I12" s="88" t="s">
        <v>314</v>
      </c>
    </row>
    <row r="13" spans="2:17" ht="15" customHeight="1">
      <c r="B13" s="4">
        <v>72</v>
      </c>
      <c r="C13" s="11" t="s">
        <v>316</v>
      </c>
      <c r="D13" s="12">
        <v>0</v>
      </c>
      <c r="E13" s="12">
        <v>40</v>
      </c>
      <c r="F13" s="12">
        <v>0</v>
      </c>
      <c r="G13" s="14">
        <v>45872</v>
      </c>
      <c r="H13" s="4" t="s">
        <v>205</v>
      </c>
      <c r="I13" s="88" t="s">
        <v>315</v>
      </c>
    </row>
    <row r="14" spans="2:17" ht="15" customHeight="1">
      <c r="B14" s="4">
        <v>73</v>
      </c>
      <c r="C14" s="11" t="s">
        <v>317</v>
      </c>
      <c r="D14" s="12">
        <v>0</v>
      </c>
      <c r="E14" s="12">
        <v>0</v>
      </c>
      <c r="F14" s="12">
        <v>15</v>
      </c>
      <c r="G14" s="14">
        <v>45873</v>
      </c>
      <c r="H14" s="4" t="s">
        <v>205</v>
      </c>
      <c r="I14" s="88" t="s">
        <v>318</v>
      </c>
    </row>
    <row r="15" spans="2:17">
      <c r="B15" s="4">
        <v>74</v>
      </c>
      <c r="C15" s="11" t="s">
        <v>319</v>
      </c>
      <c r="D15" s="12">
        <v>0</v>
      </c>
      <c r="E15" s="12">
        <v>0</v>
      </c>
      <c r="F15" s="12">
        <v>30</v>
      </c>
      <c r="G15" s="14">
        <v>45874</v>
      </c>
      <c r="H15" s="4" t="s">
        <v>205</v>
      </c>
      <c r="I15" s="88" t="s">
        <v>320</v>
      </c>
      <c r="L15" s="93" t="s">
        <v>54</v>
      </c>
      <c r="M15" s="94"/>
      <c r="N15" s="39">
        <f>3600</f>
        <v>3600</v>
      </c>
    </row>
    <row r="16" spans="2:17">
      <c r="B16" s="4">
        <v>75</v>
      </c>
      <c r="C16" s="11" t="s">
        <v>322</v>
      </c>
      <c r="D16" s="12">
        <v>0</v>
      </c>
      <c r="E16" s="12">
        <v>40</v>
      </c>
      <c r="F16" s="12">
        <v>0</v>
      </c>
      <c r="G16" s="14">
        <v>45876</v>
      </c>
      <c r="H16" s="4" t="s">
        <v>205</v>
      </c>
      <c r="I16" s="88" t="s">
        <v>321</v>
      </c>
    </row>
    <row r="17" spans="2:14">
      <c r="B17" s="4">
        <v>76</v>
      </c>
      <c r="C17" s="11" t="s">
        <v>329</v>
      </c>
      <c r="D17" s="12">
        <v>0</v>
      </c>
      <c r="E17" s="12">
        <v>0</v>
      </c>
      <c r="F17" s="12">
        <v>45</v>
      </c>
      <c r="G17" s="14">
        <v>45877</v>
      </c>
      <c r="H17" s="4" t="s">
        <v>205</v>
      </c>
      <c r="I17" s="88" t="s">
        <v>330</v>
      </c>
      <c r="L17" s="95" t="s">
        <v>91</v>
      </c>
      <c r="M17" s="96"/>
      <c r="N17" s="39">
        <f>+'ABR2025'!N13</f>
        <v>1500</v>
      </c>
    </row>
    <row r="18" spans="2:14">
      <c r="B18" s="4">
        <v>77</v>
      </c>
      <c r="C18" s="11" t="s">
        <v>331</v>
      </c>
      <c r="D18" s="12">
        <v>0</v>
      </c>
      <c r="E18" s="12">
        <v>0</v>
      </c>
      <c r="F18" s="12">
        <v>15</v>
      </c>
      <c r="G18" s="14">
        <v>45876</v>
      </c>
      <c r="H18" s="4" t="s">
        <v>205</v>
      </c>
      <c r="I18" s="88" t="s">
        <v>333</v>
      </c>
    </row>
    <row r="19" spans="2:14">
      <c r="B19" s="4">
        <v>78</v>
      </c>
      <c r="C19" s="11" t="s">
        <v>332</v>
      </c>
      <c r="D19" s="12">
        <v>0</v>
      </c>
      <c r="E19" s="12">
        <v>40</v>
      </c>
      <c r="F19" s="12">
        <v>0</v>
      </c>
      <c r="G19" s="14">
        <v>45877</v>
      </c>
      <c r="H19" s="4" t="s">
        <v>205</v>
      </c>
      <c r="I19" s="88" t="s">
        <v>333</v>
      </c>
      <c r="L19" s="95" t="s">
        <v>139</v>
      </c>
      <c r="M19" s="96"/>
      <c r="N19" s="39">
        <f>+'ABR2025'!N15</f>
        <v>740</v>
      </c>
    </row>
    <row r="20" spans="2:14">
      <c r="B20" s="4">
        <v>79</v>
      </c>
      <c r="C20" s="11" t="s">
        <v>342</v>
      </c>
      <c r="D20" s="12">
        <v>0</v>
      </c>
      <c r="E20" s="12">
        <v>0</v>
      </c>
      <c r="F20" s="12">
        <v>15</v>
      </c>
      <c r="G20" s="14">
        <v>45877</v>
      </c>
      <c r="H20" s="4" t="s">
        <v>205</v>
      </c>
      <c r="I20" s="88" t="s">
        <v>333</v>
      </c>
    </row>
    <row r="21" spans="2:14">
      <c r="B21" s="4">
        <v>80</v>
      </c>
      <c r="C21" s="11" t="s">
        <v>334</v>
      </c>
      <c r="D21" s="12">
        <v>0</v>
      </c>
      <c r="E21" s="12">
        <v>0</v>
      </c>
      <c r="F21" s="12">
        <v>15</v>
      </c>
      <c r="G21" s="14">
        <v>45877</v>
      </c>
      <c r="H21" s="4" t="s">
        <v>205</v>
      </c>
      <c r="I21" s="88" t="s">
        <v>335</v>
      </c>
      <c r="L21" s="95" t="s">
        <v>172</v>
      </c>
      <c r="M21" s="96"/>
      <c r="N21" s="39">
        <f>+'ABR2025'!N17</f>
        <v>538.88</v>
      </c>
    </row>
    <row r="22" spans="2:14">
      <c r="B22" s="4">
        <v>81</v>
      </c>
      <c r="C22" s="11" t="s">
        <v>353</v>
      </c>
      <c r="D22" s="12">
        <v>0</v>
      </c>
      <c r="E22" s="12">
        <v>0</v>
      </c>
      <c r="F22" s="12">
        <v>15</v>
      </c>
      <c r="G22" s="13">
        <v>45879</v>
      </c>
      <c r="H22" s="4" t="s">
        <v>205</v>
      </c>
      <c r="I22" s="11" t="s">
        <v>339</v>
      </c>
    </row>
    <row r="23" spans="2:14">
      <c r="B23" s="4">
        <v>82</v>
      </c>
      <c r="C23" s="11" t="s">
        <v>352</v>
      </c>
      <c r="D23" s="12">
        <v>0</v>
      </c>
      <c r="E23" s="12">
        <v>0</v>
      </c>
      <c r="F23" s="12">
        <v>45</v>
      </c>
      <c r="G23" s="13">
        <v>45879</v>
      </c>
      <c r="H23" s="4" t="s">
        <v>205</v>
      </c>
      <c r="I23" s="88"/>
      <c r="L23" s="95" t="s">
        <v>242</v>
      </c>
      <c r="M23" s="96"/>
      <c r="N23" s="39">
        <f>+'ABR2025'!G34+'ABR2025'!N9</f>
        <v>1365</v>
      </c>
    </row>
    <row r="24" spans="2:14">
      <c r="C24" s="16" t="s">
        <v>13</v>
      </c>
      <c r="D24" s="17">
        <f>SUM(D6:D23)</f>
        <v>0</v>
      </c>
      <c r="E24" s="17">
        <f>SUM(E6:E23)</f>
        <v>360</v>
      </c>
      <c r="F24" s="17">
        <f>SUM(F6:F23)</f>
        <v>210</v>
      </c>
      <c r="G24" s="18">
        <f>SUM(D24:F24)</f>
        <v>570</v>
      </c>
    </row>
    <row r="25" spans="2:14">
      <c r="L25" s="95" t="s">
        <v>255</v>
      </c>
      <c r="M25" s="96"/>
      <c r="N25" s="39">
        <f>+'MAY2025'!G11+'MAY2025'!N8</f>
        <v>30</v>
      </c>
    </row>
    <row r="27" spans="2:14">
      <c r="C27" t="s">
        <v>15</v>
      </c>
      <c r="D27" s="3">
        <v>0</v>
      </c>
      <c r="L27" s="95" t="s">
        <v>272</v>
      </c>
      <c r="M27" s="96"/>
      <c r="N27" s="39">
        <f>+'JUN2025'!G11</f>
        <v>75</v>
      </c>
    </row>
    <row r="28" spans="2:14">
      <c r="C28" t="s">
        <v>16</v>
      </c>
      <c r="D28" s="3">
        <v>0</v>
      </c>
    </row>
    <row r="29" spans="2:14">
      <c r="C29" t="s">
        <v>17</v>
      </c>
      <c r="D29" s="3">
        <v>0</v>
      </c>
      <c r="L29" s="95" t="s">
        <v>302</v>
      </c>
      <c r="M29" s="96"/>
      <c r="N29" s="39">
        <f>+'JUL2025'!G13</f>
        <v>205</v>
      </c>
    </row>
    <row r="30" spans="2:14">
      <c r="C30" t="s">
        <v>18</v>
      </c>
      <c r="D30" s="3">
        <v>0</v>
      </c>
    </row>
    <row r="31" spans="2:14">
      <c r="C31" t="s">
        <v>75</v>
      </c>
      <c r="D31" s="3">
        <v>0</v>
      </c>
    </row>
  </sheetData>
  <mergeCells count="10">
    <mergeCell ref="L23:M23"/>
    <mergeCell ref="L25:M25"/>
    <mergeCell ref="L27:M27"/>
    <mergeCell ref="L29:M29"/>
    <mergeCell ref="B2:I2"/>
    <mergeCell ref="L2:Q2"/>
    <mergeCell ref="L15:M15"/>
    <mergeCell ref="L17:M17"/>
    <mergeCell ref="L19:M19"/>
    <mergeCell ref="L21:M21"/>
  </mergeCells>
  <pageMargins left="0.7" right="0.7" top="0.75" bottom="0.75" header="0.3" footer="0.3"/>
  <pageSetup orientation="portrait" r:id="rId1"/>
  <ignoredErrors>
    <ignoredError sqref="I7 I12 I14:I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63D0-EB76-4415-8B91-9D7C90A7E18C}">
  <dimension ref="B1:Q31"/>
  <sheetViews>
    <sheetView zoomScale="80" zoomScaleNormal="80" workbookViewId="0">
      <selection activeCell="N4" sqref="N4"/>
    </sheetView>
  </sheetViews>
  <sheetFormatPr baseColWidth="10" defaultRowHeight="15"/>
  <cols>
    <col min="1" max="1" width="1.85546875" customWidth="1"/>
    <col min="2" max="2" width="6.42578125" customWidth="1"/>
    <col min="3" max="3" width="32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1.57031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3.2851562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+'ENE2025'!D23+'FEB2025'!G11+'MAR2025'!G10+'ABR2025'!G34+'MAY2025'!G11+'JUN2025'!G11+'JUL2025'!G13+'AGO2025'!G24</f>
        <v>4883.88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+'MAR2025'!N9+'ABR2025'!N9+'AGO2025'!N8</f>
        <v>175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/>
      <c r="N5" s="12"/>
      <c r="O5" s="13"/>
      <c r="P5" s="4"/>
      <c r="Q5" s="11"/>
    </row>
    <row r="6" spans="2:17" ht="15" customHeight="1">
      <c r="B6" s="4">
        <v>83</v>
      </c>
      <c r="C6" s="11"/>
      <c r="D6" s="12"/>
      <c r="E6" s="12"/>
      <c r="F6" s="12"/>
      <c r="G6" s="14"/>
      <c r="H6" s="4"/>
      <c r="I6" s="88"/>
      <c r="L6" s="4">
        <v>2</v>
      </c>
      <c r="M6" s="11"/>
      <c r="N6" s="12"/>
      <c r="O6" s="13"/>
      <c r="P6" s="4"/>
      <c r="Q6" s="11"/>
    </row>
    <row r="7" spans="2:17" ht="15" customHeight="1">
      <c r="B7" s="4">
        <v>84</v>
      </c>
      <c r="C7" s="11"/>
      <c r="D7" s="12"/>
      <c r="E7" s="12"/>
      <c r="F7" s="12"/>
      <c r="G7" s="13"/>
      <c r="H7" s="4"/>
      <c r="I7" s="11"/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85</v>
      </c>
      <c r="C8" s="11"/>
      <c r="D8" s="12"/>
      <c r="E8" s="12"/>
      <c r="F8" s="12"/>
      <c r="G8" s="13"/>
      <c r="H8" s="4"/>
      <c r="I8" s="88"/>
      <c r="M8" s="16" t="s">
        <v>13</v>
      </c>
      <c r="N8" s="17">
        <f>SUM(N5:N7)</f>
        <v>0</v>
      </c>
    </row>
    <row r="9" spans="2:17" ht="15" customHeight="1">
      <c r="B9" s="4">
        <v>86</v>
      </c>
      <c r="C9" s="16" t="s">
        <v>13</v>
      </c>
      <c r="D9" s="17">
        <f>SUM(D6:D8)</f>
        <v>0</v>
      </c>
      <c r="E9" s="17">
        <f>SUM(E6:E8)</f>
        <v>0</v>
      </c>
      <c r="F9" s="17">
        <f>SUM(F6:F8)</f>
        <v>0</v>
      </c>
      <c r="G9" s="18">
        <f>SUM(D9:F9)</f>
        <v>0</v>
      </c>
    </row>
    <row r="10" spans="2:17" ht="15" customHeight="1"/>
    <row r="11" spans="2:17" ht="15" customHeight="1"/>
    <row r="12" spans="2:17" ht="15" customHeight="1"/>
    <row r="13" spans="2:17" ht="15" customHeight="1"/>
    <row r="14" spans="2:17" ht="15" customHeight="1"/>
    <row r="15" spans="2:17">
      <c r="L15" s="93" t="s">
        <v>54</v>
      </c>
      <c r="M15" s="94"/>
      <c r="N15" s="39">
        <f>3600</f>
        <v>3600</v>
      </c>
    </row>
    <row r="17" spans="3:14">
      <c r="L17" s="95" t="s">
        <v>91</v>
      </c>
      <c r="M17" s="96"/>
      <c r="N17" s="39">
        <f>+'ABR2025'!N13</f>
        <v>1500</v>
      </c>
    </row>
    <row r="19" spans="3:14">
      <c r="L19" s="95" t="s">
        <v>139</v>
      </c>
      <c r="M19" s="96"/>
      <c r="N19" s="39">
        <f>+'ABR2025'!N15</f>
        <v>740</v>
      </c>
    </row>
    <row r="21" spans="3:14">
      <c r="L21" s="95" t="s">
        <v>172</v>
      </c>
      <c r="M21" s="96"/>
      <c r="N21" s="39">
        <f>+'ABR2025'!N17</f>
        <v>538.88</v>
      </c>
    </row>
    <row r="23" spans="3:14">
      <c r="L23" s="95" t="s">
        <v>242</v>
      </c>
      <c r="M23" s="96"/>
      <c r="N23" s="39">
        <f>+'ABR2025'!G34+'ABR2025'!N9</f>
        <v>1365</v>
      </c>
    </row>
    <row r="25" spans="3:14">
      <c r="L25" s="95" t="s">
        <v>255</v>
      </c>
      <c r="M25" s="96"/>
      <c r="N25" s="39">
        <f>+'MAY2025'!G11+'MAY2025'!N8</f>
        <v>30</v>
      </c>
    </row>
    <row r="27" spans="3:14">
      <c r="C27" t="s">
        <v>15</v>
      </c>
      <c r="D27" s="3">
        <v>0</v>
      </c>
      <c r="L27" s="95" t="s">
        <v>272</v>
      </c>
      <c r="M27" s="96"/>
      <c r="N27" s="39">
        <f>+'JUN2025'!G11</f>
        <v>75</v>
      </c>
    </row>
    <row r="28" spans="3:14">
      <c r="C28" t="s">
        <v>16</v>
      </c>
      <c r="D28" s="3">
        <v>0</v>
      </c>
    </row>
    <row r="29" spans="3:14">
      <c r="C29" t="s">
        <v>17</v>
      </c>
      <c r="D29" s="3">
        <v>0</v>
      </c>
      <c r="L29" s="95" t="s">
        <v>302</v>
      </c>
      <c r="M29" s="96"/>
      <c r="N29" s="39">
        <f>+'JUL2025'!G13</f>
        <v>205</v>
      </c>
    </row>
    <row r="30" spans="3:14">
      <c r="C30" t="s">
        <v>18</v>
      </c>
      <c r="D30" s="3">
        <v>0</v>
      </c>
    </row>
    <row r="31" spans="3:14">
      <c r="C31" t="s">
        <v>75</v>
      </c>
      <c r="D31" s="3">
        <v>0</v>
      </c>
      <c r="L31" s="95" t="s">
        <v>357</v>
      </c>
      <c r="M31" s="96"/>
      <c r="N31" s="39">
        <f>+'AGO2025'!G24+'AGO2025'!N8</f>
        <v>605</v>
      </c>
    </row>
  </sheetData>
  <mergeCells count="11">
    <mergeCell ref="L23:M23"/>
    <mergeCell ref="L25:M25"/>
    <mergeCell ref="L27:M27"/>
    <mergeCell ref="L29:M29"/>
    <mergeCell ref="L31:M31"/>
    <mergeCell ref="L21:M21"/>
    <mergeCell ref="B2:I2"/>
    <mergeCell ref="L2:Q2"/>
    <mergeCell ref="L15:M15"/>
    <mergeCell ref="L17:M17"/>
    <mergeCell ref="L19:M19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A930-96D7-4887-B2D6-E915A3A20C39}">
  <dimension ref="B1:Q33"/>
  <sheetViews>
    <sheetView zoomScale="80" zoomScaleNormal="80" workbookViewId="0">
      <selection activeCell="M38" sqref="M38"/>
    </sheetView>
  </sheetViews>
  <sheetFormatPr baseColWidth="10" defaultRowHeight="15"/>
  <cols>
    <col min="1" max="1" width="1.85546875" customWidth="1"/>
    <col min="2" max="2" width="6.42578125" customWidth="1"/>
    <col min="3" max="3" width="32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1.57031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3.2851562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+'ENE2025'!D23+'FEB2025'!G11+'MAR2025'!G10+'ABR2025'!G34+'MAY2025'!G11+'JUN2025'!G11+'JUL2025'!G13+'AGO2025'!G24+'SET2025'!G9</f>
        <v>4883.88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+'MAR2025'!N9+'ABR2025'!N9+'AGO2025'!N8+'SET2025'!N8</f>
        <v>175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/>
      <c r="N5" s="12"/>
      <c r="O5" s="13"/>
      <c r="P5" s="4"/>
      <c r="Q5" s="11"/>
    </row>
    <row r="6" spans="2:17" ht="15" customHeight="1">
      <c r="B6" s="4">
        <v>83</v>
      </c>
      <c r="C6" s="11"/>
      <c r="D6" s="12"/>
      <c r="E6" s="12"/>
      <c r="F6" s="12"/>
      <c r="G6" s="14"/>
      <c r="H6" s="4"/>
      <c r="I6" s="88"/>
      <c r="L6" s="4">
        <v>2</v>
      </c>
      <c r="M6" s="11"/>
      <c r="N6" s="12"/>
      <c r="O6" s="13"/>
      <c r="P6" s="4"/>
      <c r="Q6" s="11"/>
    </row>
    <row r="7" spans="2:17" ht="15" customHeight="1">
      <c r="B7" s="4">
        <v>84</v>
      </c>
      <c r="C7" s="11"/>
      <c r="D7" s="12"/>
      <c r="E7" s="12"/>
      <c r="F7" s="12"/>
      <c r="G7" s="13"/>
      <c r="H7" s="4"/>
      <c r="I7" s="11"/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85</v>
      </c>
      <c r="C8" s="11"/>
      <c r="D8" s="12"/>
      <c r="E8" s="12"/>
      <c r="F8" s="12"/>
      <c r="G8" s="13"/>
      <c r="H8" s="4"/>
      <c r="I8" s="88"/>
      <c r="M8" s="16" t="s">
        <v>13</v>
      </c>
      <c r="N8" s="17">
        <f>SUM(N5:N7)</f>
        <v>0</v>
      </c>
    </row>
    <row r="9" spans="2:17" ht="15" customHeight="1">
      <c r="B9" s="4">
        <v>86</v>
      </c>
      <c r="C9" s="16" t="s">
        <v>13</v>
      </c>
      <c r="D9" s="17">
        <f>SUM(D6:D8)</f>
        <v>0</v>
      </c>
      <c r="E9" s="17">
        <f>SUM(E6:E8)</f>
        <v>0</v>
      </c>
      <c r="F9" s="17">
        <f>SUM(F6:F8)</f>
        <v>0</v>
      </c>
      <c r="G9" s="18">
        <f>SUM(D9:F9)</f>
        <v>0</v>
      </c>
    </row>
    <row r="10" spans="2:17" ht="15" customHeight="1"/>
    <row r="11" spans="2:17" ht="15" customHeight="1"/>
    <row r="12" spans="2:17" ht="15" customHeight="1"/>
    <row r="13" spans="2:17" ht="15" customHeight="1"/>
    <row r="14" spans="2:17" ht="15" customHeight="1"/>
    <row r="15" spans="2:17">
      <c r="L15" s="93" t="s">
        <v>54</v>
      </c>
      <c r="M15" s="94"/>
      <c r="N15" s="39">
        <f>3600</f>
        <v>3600</v>
      </c>
    </row>
    <row r="17" spans="3:14">
      <c r="L17" s="95" t="s">
        <v>91</v>
      </c>
      <c r="M17" s="96"/>
      <c r="N17" s="39">
        <f>+'ABR2025'!N13</f>
        <v>1500</v>
      </c>
    </row>
    <row r="19" spans="3:14">
      <c r="L19" s="95" t="s">
        <v>139</v>
      </c>
      <c r="M19" s="96"/>
      <c r="N19" s="39">
        <f>+'ABR2025'!N15</f>
        <v>740</v>
      </c>
    </row>
    <row r="21" spans="3:14">
      <c r="L21" s="95" t="s">
        <v>172</v>
      </c>
      <c r="M21" s="96"/>
      <c r="N21" s="39">
        <f>+'ABR2025'!N17</f>
        <v>538.88</v>
      </c>
    </row>
    <row r="23" spans="3:14">
      <c r="L23" s="95" t="s">
        <v>242</v>
      </c>
      <c r="M23" s="96"/>
      <c r="N23" s="39">
        <f>+'ABR2025'!G34+'ABR2025'!N9</f>
        <v>1365</v>
      </c>
    </row>
    <row r="25" spans="3:14">
      <c r="L25" s="95" t="s">
        <v>255</v>
      </c>
      <c r="M25" s="96"/>
      <c r="N25" s="39">
        <f>+'MAY2025'!G11+'MAY2025'!N8</f>
        <v>30</v>
      </c>
    </row>
    <row r="27" spans="3:14">
      <c r="C27" t="s">
        <v>15</v>
      </c>
      <c r="D27" s="3">
        <v>0</v>
      </c>
      <c r="L27" s="95" t="s">
        <v>272</v>
      </c>
      <c r="M27" s="96"/>
      <c r="N27" s="39">
        <f>+'JUN2025'!G11</f>
        <v>75</v>
      </c>
    </row>
    <row r="28" spans="3:14">
      <c r="C28" t="s">
        <v>16</v>
      </c>
      <c r="D28" s="3">
        <v>0</v>
      </c>
    </row>
    <row r="29" spans="3:14">
      <c r="C29" t="s">
        <v>17</v>
      </c>
      <c r="D29" s="3">
        <v>0</v>
      </c>
      <c r="L29" s="95" t="s">
        <v>302</v>
      </c>
      <c r="M29" s="96"/>
      <c r="N29" s="39">
        <f>+'JUL2025'!G13</f>
        <v>205</v>
      </c>
    </row>
    <row r="30" spans="3:14">
      <c r="C30" t="s">
        <v>18</v>
      </c>
      <c r="D30" s="3">
        <v>0</v>
      </c>
    </row>
    <row r="31" spans="3:14">
      <c r="C31" t="s">
        <v>75</v>
      </c>
      <c r="D31" s="3">
        <v>0</v>
      </c>
      <c r="L31" s="95" t="s">
        <v>357</v>
      </c>
      <c r="M31" s="96"/>
      <c r="N31" s="39">
        <f>+'AGO2025'!G24+'AGO2025'!N8</f>
        <v>605</v>
      </c>
    </row>
    <row r="33" spans="12:14">
      <c r="L33" s="95" t="s">
        <v>358</v>
      </c>
      <c r="M33" s="96"/>
      <c r="N33" s="39">
        <f>+'AGO2025'!G26+'AGO2025'!N10</f>
        <v>0</v>
      </c>
    </row>
  </sheetData>
  <mergeCells count="12">
    <mergeCell ref="L33:M33"/>
    <mergeCell ref="B2:I2"/>
    <mergeCell ref="L2:Q2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E990-BCEB-4105-BDF4-8E3FFEDA442E}">
  <dimension ref="B1:Q35"/>
  <sheetViews>
    <sheetView zoomScale="80" zoomScaleNormal="80" workbookViewId="0">
      <selection activeCell="P25" sqref="P25"/>
    </sheetView>
  </sheetViews>
  <sheetFormatPr baseColWidth="10" defaultRowHeight="15"/>
  <cols>
    <col min="1" max="1" width="1.85546875" customWidth="1"/>
    <col min="2" max="2" width="6.42578125" customWidth="1"/>
    <col min="3" max="3" width="32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1.57031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3.2851562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+'ENE2025'!D23+'FEB2025'!G11+'MAR2025'!G10+'ABR2025'!G34+'MAY2025'!G11+'JUN2025'!G11+'JUL2025'!G13+'AGO2025'!G24+'SET2025'!G9</f>
        <v>4883.88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+'MAR2025'!N9+'ABR2025'!N9+'AGO2025'!N8+'SET2025'!N8</f>
        <v>175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/>
      <c r="N5" s="12"/>
      <c r="O5" s="13"/>
      <c r="P5" s="4"/>
      <c r="Q5" s="11"/>
    </row>
    <row r="6" spans="2:17" ht="15" customHeight="1">
      <c r="B6" s="4">
        <v>83</v>
      </c>
      <c r="C6" s="11"/>
      <c r="D6" s="12"/>
      <c r="E6" s="12"/>
      <c r="F6" s="12"/>
      <c r="G6" s="14"/>
      <c r="H6" s="4"/>
      <c r="I6" s="88"/>
      <c r="L6" s="4">
        <v>2</v>
      </c>
      <c r="M6" s="11"/>
      <c r="N6" s="12"/>
      <c r="O6" s="13"/>
      <c r="P6" s="4"/>
      <c r="Q6" s="11"/>
    </row>
    <row r="7" spans="2:17" ht="15" customHeight="1">
      <c r="B7" s="4">
        <v>84</v>
      </c>
      <c r="C7" s="11"/>
      <c r="D7" s="12"/>
      <c r="E7" s="12"/>
      <c r="F7" s="12"/>
      <c r="G7" s="13"/>
      <c r="H7" s="4"/>
      <c r="I7" s="11"/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85</v>
      </c>
      <c r="C8" s="11"/>
      <c r="D8" s="12"/>
      <c r="E8" s="12"/>
      <c r="F8" s="12"/>
      <c r="G8" s="13"/>
      <c r="H8" s="4"/>
      <c r="I8" s="88"/>
      <c r="M8" s="16" t="s">
        <v>13</v>
      </c>
      <c r="N8" s="17">
        <f>SUM(N5:N7)</f>
        <v>0</v>
      </c>
    </row>
    <row r="9" spans="2:17" ht="15" customHeight="1">
      <c r="B9" s="4">
        <v>86</v>
      </c>
      <c r="C9" s="16" t="s">
        <v>13</v>
      </c>
      <c r="D9" s="17">
        <f>SUM(D6:D8)</f>
        <v>0</v>
      </c>
      <c r="E9" s="17">
        <f>SUM(E6:E8)</f>
        <v>0</v>
      </c>
      <c r="F9" s="17">
        <f>SUM(F6:F8)</f>
        <v>0</v>
      </c>
      <c r="G9" s="18">
        <f>SUM(D9:F9)</f>
        <v>0</v>
      </c>
    </row>
    <row r="10" spans="2:17" ht="15" customHeight="1"/>
    <row r="11" spans="2:17" ht="15" customHeight="1"/>
    <row r="12" spans="2:17" ht="15" customHeight="1"/>
    <row r="13" spans="2:17" ht="15" customHeight="1"/>
    <row r="14" spans="2:17" ht="15" customHeight="1"/>
    <row r="15" spans="2:17">
      <c r="L15" s="93" t="s">
        <v>54</v>
      </c>
      <c r="M15" s="94"/>
      <c r="N15" s="39">
        <f>3600</f>
        <v>3600</v>
      </c>
    </row>
    <row r="17" spans="3:14">
      <c r="L17" s="95" t="s">
        <v>91</v>
      </c>
      <c r="M17" s="96"/>
      <c r="N17" s="39">
        <f>+'ABR2025'!N13</f>
        <v>1500</v>
      </c>
    </row>
    <row r="19" spans="3:14">
      <c r="L19" s="95" t="s">
        <v>139</v>
      </c>
      <c r="M19" s="96"/>
      <c r="N19" s="39">
        <f>+'ABR2025'!N15</f>
        <v>740</v>
      </c>
    </row>
    <row r="21" spans="3:14">
      <c r="L21" s="95" t="s">
        <v>172</v>
      </c>
      <c r="M21" s="96"/>
      <c r="N21" s="39">
        <f>+'ABR2025'!N17</f>
        <v>538.88</v>
      </c>
    </row>
    <row r="23" spans="3:14">
      <c r="L23" s="95" t="s">
        <v>242</v>
      </c>
      <c r="M23" s="96"/>
      <c r="N23" s="39">
        <f>+'ABR2025'!G34+'ABR2025'!N9</f>
        <v>1365</v>
      </c>
    </row>
    <row r="25" spans="3:14">
      <c r="L25" s="95" t="s">
        <v>255</v>
      </c>
      <c r="M25" s="96"/>
      <c r="N25" s="39">
        <f>+'MAY2025'!G11+'MAY2025'!N8</f>
        <v>30</v>
      </c>
    </row>
    <row r="27" spans="3:14">
      <c r="C27" t="s">
        <v>15</v>
      </c>
      <c r="D27" s="3">
        <v>0</v>
      </c>
      <c r="L27" s="95" t="s">
        <v>272</v>
      </c>
      <c r="M27" s="96"/>
      <c r="N27" s="39">
        <f>+'JUN2025'!G11</f>
        <v>75</v>
      </c>
    </row>
    <row r="28" spans="3:14">
      <c r="C28" t="s">
        <v>16</v>
      </c>
      <c r="D28" s="3">
        <v>0</v>
      </c>
    </row>
    <row r="29" spans="3:14">
      <c r="C29" t="s">
        <v>17</v>
      </c>
      <c r="D29" s="3">
        <v>0</v>
      </c>
      <c r="L29" s="95" t="s">
        <v>302</v>
      </c>
      <c r="M29" s="96"/>
      <c r="N29" s="39">
        <f>+'JUL2025'!G13</f>
        <v>205</v>
      </c>
    </row>
    <row r="30" spans="3:14">
      <c r="C30" t="s">
        <v>18</v>
      </c>
      <c r="D30" s="3">
        <v>0</v>
      </c>
    </row>
    <row r="31" spans="3:14">
      <c r="C31" t="s">
        <v>75</v>
      </c>
      <c r="D31" s="3">
        <v>0</v>
      </c>
      <c r="L31" s="95" t="s">
        <v>357</v>
      </c>
      <c r="M31" s="96"/>
      <c r="N31" s="39">
        <f>+'AGO2025'!G24+'AGO2025'!N8</f>
        <v>605</v>
      </c>
    </row>
    <row r="33" spans="12:14">
      <c r="L33" s="95" t="s">
        <v>358</v>
      </c>
      <c r="M33" s="96"/>
      <c r="N33" s="39">
        <f>+'AGO2025'!G26+'AGO2025'!N10</f>
        <v>0</v>
      </c>
    </row>
    <row r="35" spans="12:14">
      <c r="L35" s="95" t="s">
        <v>359</v>
      </c>
      <c r="M35" s="96"/>
      <c r="N35" s="39">
        <f>+'AGO2025'!G28+'AGO2025'!N12</f>
        <v>0</v>
      </c>
    </row>
  </sheetData>
  <mergeCells count="13">
    <mergeCell ref="L35:M35"/>
    <mergeCell ref="L23:M23"/>
    <mergeCell ref="L25:M25"/>
    <mergeCell ref="L27:M27"/>
    <mergeCell ref="L29:M29"/>
    <mergeCell ref="L31:M31"/>
    <mergeCell ref="L33:M33"/>
    <mergeCell ref="L21:M21"/>
    <mergeCell ref="B2:I2"/>
    <mergeCell ref="L2:Q2"/>
    <mergeCell ref="L15:M15"/>
    <mergeCell ref="L17:M17"/>
    <mergeCell ref="L19:M1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05AF-C4F2-449E-9856-CD8339C189AE}">
  <dimension ref="B1:Q37"/>
  <sheetViews>
    <sheetView zoomScale="80" zoomScaleNormal="80" workbookViewId="0">
      <selection activeCell="F14" sqref="F14"/>
    </sheetView>
  </sheetViews>
  <sheetFormatPr baseColWidth="10" defaultRowHeight="15"/>
  <cols>
    <col min="1" max="1" width="1.85546875" customWidth="1"/>
    <col min="2" max="2" width="6.42578125" customWidth="1"/>
    <col min="3" max="3" width="32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1.57031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3.2851562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+'ENE2025'!D23+'FEB2025'!G11+'MAR2025'!G10+'ABR2025'!G34+'MAY2025'!G11+'JUN2025'!G11+'JUL2025'!G13+'AGO2025'!G24+'SET2025'!G9</f>
        <v>4883.88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+'MAR2025'!N9+'ABR2025'!N9+'AGO2025'!N8+'SET2025'!N8</f>
        <v>175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/>
      <c r="N5" s="12"/>
      <c r="O5" s="13"/>
      <c r="P5" s="4"/>
      <c r="Q5" s="11"/>
    </row>
    <row r="6" spans="2:17" ht="15" customHeight="1">
      <c r="B6" s="4">
        <v>83</v>
      </c>
      <c r="C6" s="11"/>
      <c r="D6" s="12"/>
      <c r="E6" s="12"/>
      <c r="F6" s="12"/>
      <c r="G6" s="14"/>
      <c r="H6" s="4"/>
      <c r="I6" s="88"/>
      <c r="L6" s="4">
        <v>2</v>
      </c>
      <c r="M6" s="11"/>
      <c r="N6" s="12"/>
      <c r="O6" s="13"/>
      <c r="P6" s="4"/>
      <c r="Q6" s="11"/>
    </row>
    <row r="7" spans="2:17" ht="15" customHeight="1">
      <c r="B7" s="4">
        <v>84</v>
      </c>
      <c r="C7" s="11"/>
      <c r="D7" s="12"/>
      <c r="E7" s="12"/>
      <c r="F7" s="12"/>
      <c r="G7" s="13"/>
      <c r="H7" s="4"/>
      <c r="I7" s="11"/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85</v>
      </c>
      <c r="C8" s="11"/>
      <c r="D8" s="12"/>
      <c r="E8" s="12"/>
      <c r="F8" s="12"/>
      <c r="G8" s="13"/>
      <c r="H8" s="4"/>
      <c r="I8" s="88"/>
      <c r="M8" s="16" t="s">
        <v>13</v>
      </c>
      <c r="N8" s="17">
        <f>SUM(N5:N7)</f>
        <v>0</v>
      </c>
    </row>
    <row r="9" spans="2:17" ht="15" customHeight="1">
      <c r="B9" s="4">
        <v>86</v>
      </c>
      <c r="C9" s="16" t="s">
        <v>13</v>
      </c>
      <c r="D9" s="17">
        <f>SUM(D6:D8)</f>
        <v>0</v>
      </c>
      <c r="E9" s="17">
        <f>SUM(E6:E8)</f>
        <v>0</v>
      </c>
      <c r="F9" s="17">
        <f>SUM(F6:F8)</f>
        <v>0</v>
      </c>
      <c r="G9" s="18">
        <f>SUM(D9:F9)</f>
        <v>0</v>
      </c>
    </row>
    <row r="10" spans="2:17" ht="15" customHeight="1"/>
    <row r="11" spans="2:17" ht="15" customHeight="1"/>
    <row r="12" spans="2:17" ht="15" customHeight="1"/>
    <row r="13" spans="2:17" ht="15" customHeight="1"/>
    <row r="14" spans="2:17" ht="15" customHeight="1"/>
    <row r="15" spans="2:17">
      <c r="L15" s="93" t="s">
        <v>54</v>
      </c>
      <c r="M15" s="94"/>
      <c r="N15" s="39">
        <f>3600</f>
        <v>3600</v>
      </c>
    </row>
    <row r="17" spans="3:14">
      <c r="L17" s="95" t="s">
        <v>91</v>
      </c>
      <c r="M17" s="96"/>
      <c r="N17" s="39">
        <f>+'ABR2025'!N13</f>
        <v>1500</v>
      </c>
    </row>
    <row r="19" spans="3:14">
      <c r="L19" s="95" t="s">
        <v>139</v>
      </c>
      <c r="M19" s="96"/>
      <c r="N19" s="39">
        <f>+'ABR2025'!N15</f>
        <v>740</v>
      </c>
    </row>
    <row r="21" spans="3:14">
      <c r="L21" s="95" t="s">
        <v>172</v>
      </c>
      <c r="M21" s="96"/>
      <c r="N21" s="39">
        <f>+'ABR2025'!N17</f>
        <v>538.88</v>
      </c>
    </row>
    <row r="23" spans="3:14">
      <c r="L23" s="95" t="s">
        <v>242</v>
      </c>
      <c r="M23" s="96"/>
      <c r="N23" s="39">
        <f>+'ABR2025'!G34+'ABR2025'!N9</f>
        <v>1365</v>
      </c>
    </row>
    <row r="25" spans="3:14">
      <c r="L25" s="95" t="s">
        <v>255</v>
      </c>
      <c r="M25" s="96"/>
      <c r="N25" s="39">
        <f>+'MAY2025'!G11+'MAY2025'!N8</f>
        <v>30</v>
      </c>
    </row>
    <row r="27" spans="3:14">
      <c r="C27" t="s">
        <v>15</v>
      </c>
      <c r="D27" s="3">
        <v>0</v>
      </c>
      <c r="L27" s="95" t="s">
        <v>272</v>
      </c>
      <c r="M27" s="96"/>
      <c r="N27" s="39">
        <f>+'JUN2025'!G11</f>
        <v>75</v>
      </c>
    </row>
    <row r="28" spans="3:14">
      <c r="C28" t="s">
        <v>16</v>
      </c>
      <c r="D28" s="3">
        <v>0</v>
      </c>
    </row>
    <row r="29" spans="3:14">
      <c r="C29" t="s">
        <v>17</v>
      </c>
      <c r="D29" s="3">
        <v>0</v>
      </c>
      <c r="L29" s="95" t="s">
        <v>302</v>
      </c>
      <c r="M29" s="96"/>
      <c r="N29" s="39">
        <f>+'JUL2025'!G13</f>
        <v>205</v>
      </c>
    </row>
    <row r="30" spans="3:14">
      <c r="C30" t="s">
        <v>18</v>
      </c>
      <c r="D30" s="3">
        <v>0</v>
      </c>
    </row>
    <row r="31" spans="3:14">
      <c r="C31" t="s">
        <v>75</v>
      </c>
      <c r="D31" s="3">
        <v>0</v>
      </c>
      <c r="L31" s="95" t="s">
        <v>357</v>
      </c>
      <c r="M31" s="96"/>
      <c r="N31" s="39">
        <f>+'AGO2025'!G24+'AGO2025'!N8</f>
        <v>605</v>
      </c>
    </row>
    <row r="33" spans="12:14">
      <c r="L33" s="95" t="s">
        <v>358</v>
      </c>
      <c r="M33" s="96"/>
      <c r="N33" s="39">
        <f>+'AGO2025'!G26+'AGO2025'!N10</f>
        <v>0</v>
      </c>
    </row>
    <row r="35" spans="12:14">
      <c r="L35" s="95" t="s">
        <v>359</v>
      </c>
      <c r="M35" s="96"/>
      <c r="N35" s="39">
        <f>+'AGO2025'!G28+'AGO2025'!N12</f>
        <v>0</v>
      </c>
    </row>
    <row r="37" spans="12:14">
      <c r="L37" s="95" t="s">
        <v>362</v>
      </c>
      <c r="M37" s="96"/>
      <c r="N37" s="39">
        <f>+'AGO2025'!G30+'AGO2025'!N14</f>
        <v>0</v>
      </c>
    </row>
  </sheetData>
  <mergeCells count="14">
    <mergeCell ref="L35:M35"/>
    <mergeCell ref="L37:M37"/>
    <mergeCell ref="L23:M23"/>
    <mergeCell ref="L25:M25"/>
    <mergeCell ref="L27:M27"/>
    <mergeCell ref="L29:M29"/>
    <mergeCell ref="L31:M31"/>
    <mergeCell ref="L33:M33"/>
    <mergeCell ref="L21:M21"/>
    <mergeCell ref="B2:I2"/>
    <mergeCell ref="L2:Q2"/>
    <mergeCell ref="L15:M15"/>
    <mergeCell ref="L17:M17"/>
    <mergeCell ref="L19:M19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9F45-5D38-474F-98EA-EA74FF87F6F9}">
  <dimension ref="B3:P45"/>
  <sheetViews>
    <sheetView zoomScale="80" zoomScaleNormal="80" workbookViewId="0">
      <selection activeCell="F14" sqref="F13:F14"/>
    </sheetView>
  </sheetViews>
  <sheetFormatPr baseColWidth="10" defaultRowHeight="15"/>
  <cols>
    <col min="1" max="1" width="5.28515625" customWidth="1"/>
    <col min="2" max="2" width="6.140625" customWidth="1"/>
    <col min="3" max="3" width="28.85546875" customWidth="1"/>
    <col min="8" max="8" width="16.5703125" customWidth="1"/>
    <col min="10" max="10" width="26.5703125" customWidth="1"/>
    <col min="11" max="14" width="7.140625" customWidth="1"/>
    <col min="15" max="15" width="5.85546875" customWidth="1"/>
    <col min="16" max="16" width="7.5703125" customWidth="1"/>
    <col min="17" max="17" width="28.5703125" customWidth="1"/>
  </cols>
  <sheetData>
    <row r="3" spans="2:16">
      <c r="B3" s="91" t="s">
        <v>19</v>
      </c>
      <c r="C3" s="91"/>
      <c r="D3" s="91"/>
      <c r="E3" s="91"/>
      <c r="F3" s="91"/>
      <c r="G3" s="91"/>
      <c r="H3" s="91"/>
    </row>
    <row r="4" spans="2:16">
      <c r="B4" s="1" t="s">
        <v>1</v>
      </c>
      <c r="C4" s="1" t="s">
        <v>2</v>
      </c>
      <c r="D4" s="1" t="s">
        <v>37</v>
      </c>
      <c r="E4" s="1" t="s">
        <v>4</v>
      </c>
      <c r="F4" s="1" t="s">
        <v>7</v>
      </c>
      <c r="G4" s="1" t="s">
        <v>8</v>
      </c>
      <c r="H4" s="1" t="s">
        <v>10</v>
      </c>
      <c r="J4" s="33" t="s">
        <v>38</v>
      </c>
      <c r="K4" s="34" t="s">
        <v>39</v>
      </c>
      <c r="L4" s="34" t="s">
        <v>40</v>
      </c>
      <c r="M4" s="34" t="s">
        <v>41</v>
      </c>
      <c r="N4" s="34" t="s">
        <v>42</v>
      </c>
    </row>
    <row r="5" spans="2:16">
      <c r="B5" s="4">
        <v>1</v>
      </c>
      <c r="C5" s="11" t="s">
        <v>43</v>
      </c>
      <c r="D5" s="89">
        <v>120</v>
      </c>
      <c r="E5" s="12">
        <v>0</v>
      </c>
      <c r="F5" s="14">
        <v>45304</v>
      </c>
      <c r="G5" s="4" t="s">
        <v>12</v>
      </c>
      <c r="H5" s="36" t="s">
        <v>44</v>
      </c>
      <c r="J5" s="11" t="s">
        <v>70</v>
      </c>
      <c r="K5" s="37" t="s">
        <v>46</v>
      </c>
      <c r="L5" s="37" t="s">
        <v>46</v>
      </c>
      <c r="M5" s="37" t="s">
        <v>46</v>
      </c>
      <c r="N5" s="37"/>
      <c r="P5" s="44">
        <f>30+30+30</f>
        <v>90</v>
      </c>
    </row>
    <row r="6" spans="2:16">
      <c r="B6" s="4">
        <v>2</v>
      </c>
      <c r="C6" s="11" t="s">
        <v>47</v>
      </c>
      <c r="D6" s="89">
        <v>120</v>
      </c>
      <c r="E6" s="12">
        <v>0</v>
      </c>
      <c r="F6" s="14">
        <v>45319</v>
      </c>
      <c r="G6" s="4" t="s">
        <v>12</v>
      </c>
      <c r="H6" s="36" t="s">
        <v>48</v>
      </c>
    </row>
    <row r="7" spans="2:16">
      <c r="B7" s="4">
        <v>3</v>
      </c>
      <c r="C7" s="11" t="s">
        <v>49</v>
      </c>
      <c r="D7" s="89">
        <v>120</v>
      </c>
      <c r="E7" s="12">
        <v>0</v>
      </c>
      <c r="F7" s="14">
        <v>45531</v>
      </c>
      <c r="G7" s="4" t="s">
        <v>12</v>
      </c>
      <c r="H7" s="36" t="s">
        <v>50</v>
      </c>
    </row>
    <row r="8" spans="2:16">
      <c r="B8" s="4">
        <v>4</v>
      </c>
      <c r="C8" s="11" t="s">
        <v>45</v>
      </c>
      <c r="D8" s="89">
        <v>120</v>
      </c>
      <c r="E8" s="12">
        <v>0</v>
      </c>
      <c r="F8" s="14">
        <v>45625</v>
      </c>
      <c r="G8" s="4" t="s">
        <v>12</v>
      </c>
      <c r="H8" s="4" t="s">
        <v>51</v>
      </c>
    </row>
    <row r="11" spans="2:16" ht="15.75">
      <c r="J11" s="76" t="s">
        <v>143</v>
      </c>
    </row>
    <row r="12" spans="2:16">
      <c r="J12" s="75" t="s">
        <v>140</v>
      </c>
    </row>
    <row r="13" spans="2:16">
      <c r="B13" s="34" t="s">
        <v>1</v>
      </c>
      <c r="C13" s="38" t="s">
        <v>66</v>
      </c>
      <c r="D13" s="38" t="s">
        <v>37</v>
      </c>
      <c r="E13" s="38" t="s">
        <v>69</v>
      </c>
      <c r="J13" s="75" t="s">
        <v>141</v>
      </c>
    </row>
    <row r="14" spans="2:16">
      <c r="B14" s="4">
        <v>1</v>
      </c>
      <c r="C14" s="45" t="s">
        <v>67</v>
      </c>
      <c r="D14" s="37" t="s">
        <v>46</v>
      </c>
      <c r="E14" s="11"/>
      <c r="J14" s="97" t="s">
        <v>142</v>
      </c>
      <c r="K14" s="97"/>
      <c r="L14" s="97"/>
      <c r="M14" s="97"/>
    </row>
    <row r="15" spans="2:16">
      <c r="B15" s="4">
        <v>2</v>
      </c>
      <c r="C15" s="45" t="s">
        <v>47</v>
      </c>
      <c r="D15" s="37" t="s">
        <v>46</v>
      </c>
      <c r="E15" s="11"/>
    </row>
    <row r="16" spans="2:16">
      <c r="B16" s="4">
        <v>3</v>
      </c>
      <c r="C16" s="45" t="s">
        <v>68</v>
      </c>
      <c r="D16" s="37" t="s">
        <v>46</v>
      </c>
      <c r="E16" s="11"/>
    </row>
    <row r="17" spans="2:5">
      <c r="B17" s="4">
        <v>4</v>
      </c>
      <c r="C17" s="45" t="s">
        <v>45</v>
      </c>
      <c r="D17" s="37" t="s">
        <v>46</v>
      </c>
      <c r="E17" s="11"/>
    </row>
    <row r="18" spans="2:5">
      <c r="B18" s="4">
        <v>5</v>
      </c>
      <c r="C18" s="11" t="s">
        <v>55</v>
      </c>
      <c r="D18" s="37" t="s">
        <v>46</v>
      </c>
      <c r="E18" s="11"/>
    </row>
    <row r="19" spans="2:5">
      <c r="B19" s="4">
        <v>6</v>
      </c>
      <c r="C19" s="11" t="s">
        <v>57</v>
      </c>
      <c r="D19" s="37" t="s">
        <v>46</v>
      </c>
      <c r="E19" s="11"/>
    </row>
    <row r="20" spans="2:5">
      <c r="B20" s="4">
        <v>7</v>
      </c>
      <c r="C20" s="11" t="s">
        <v>60</v>
      </c>
      <c r="D20" s="37" t="s">
        <v>46</v>
      </c>
      <c r="E20" s="11"/>
    </row>
    <row r="21" spans="2:5">
      <c r="B21" s="4">
        <v>8</v>
      </c>
      <c r="C21" s="11" t="s">
        <v>62</v>
      </c>
      <c r="D21" s="37" t="s">
        <v>46</v>
      </c>
      <c r="E21" s="11"/>
    </row>
    <row r="22" spans="2:5">
      <c r="B22" s="4">
        <v>9</v>
      </c>
      <c r="C22" s="11" t="s">
        <v>64</v>
      </c>
      <c r="D22" s="37" t="s">
        <v>46</v>
      </c>
      <c r="E22" s="11"/>
    </row>
    <row r="23" spans="2:5">
      <c r="B23" s="4">
        <v>10</v>
      </c>
      <c r="C23" s="11" t="s">
        <v>74</v>
      </c>
      <c r="D23" s="37" t="s">
        <v>46</v>
      </c>
      <c r="E23" s="11"/>
    </row>
    <row r="24" spans="2:5">
      <c r="B24" s="4">
        <v>11</v>
      </c>
      <c r="C24" s="11" t="s">
        <v>76</v>
      </c>
      <c r="D24" s="37" t="s">
        <v>46</v>
      </c>
      <c r="E24" s="11"/>
    </row>
    <row r="25" spans="2:5">
      <c r="B25" s="4">
        <v>12</v>
      </c>
      <c r="C25" s="11" t="s">
        <v>78</v>
      </c>
      <c r="D25" s="37" t="s">
        <v>46</v>
      </c>
      <c r="E25" s="11"/>
    </row>
    <row r="26" spans="2:5">
      <c r="B26" s="4">
        <v>13</v>
      </c>
      <c r="C26" s="11" t="s">
        <v>79</v>
      </c>
      <c r="D26" s="37" t="s">
        <v>46</v>
      </c>
      <c r="E26" s="11"/>
    </row>
    <row r="27" spans="2:5">
      <c r="B27" s="4">
        <v>14</v>
      </c>
      <c r="C27" s="11" t="s">
        <v>82</v>
      </c>
      <c r="D27" s="37" t="s">
        <v>46</v>
      </c>
      <c r="E27" s="11"/>
    </row>
    <row r="28" spans="2:5">
      <c r="B28" s="4">
        <v>15</v>
      </c>
      <c r="C28" s="11" t="s">
        <v>85</v>
      </c>
      <c r="D28" s="37" t="s">
        <v>46</v>
      </c>
      <c r="E28" s="11"/>
    </row>
    <row r="29" spans="2:5">
      <c r="B29" s="4">
        <v>16</v>
      </c>
      <c r="C29" s="11" t="s">
        <v>88</v>
      </c>
      <c r="D29" s="37" t="s">
        <v>46</v>
      </c>
      <c r="E29" s="11"/>
    </row>
    <row r="30" spans="2:5">
      <c r="B30" s="4">
        <v>17</v>
      </c>
      <c r="C30" s="11" t="s">
        <v>93</v>
      </c>
      <c r="D30" s="37" t="s">
        <v>46</v>
      </c>
      <c r="E30" s="11"/>
    </row>
    <row r="31" spans="2:5">
      <c r="B31" s="4">
        <v>18</v>
      </c>
      <c r="C31" s="11" t="s">
        <v>94</v>
      </c>
      <c r="D31" s="37" t="s">
        <v>46</v>
      </c>
      <c r="E31" s="11"/>
    </row>
    <row r="32" spans="2:5">
      <c r="B32" s="4">
        <v>19</v>
      </c>
      <c r="C32" s="11" t="s">
        <v>96</v>
      </c>
      <c r="D32" s="37" t="s">
        <v>46</v>
      </c>
      <c r="E32" s="11"/>
    </row>
    <row r="33" spans="2:5">
      <c r="B33" s="4">
        <v>20</v>
      </c>
      <c r="C33" s="11" t="s">
        <v>131</v>
      </c>
      <c r="D33" s="37" t="s">
        <v>46</v>
      </c>
      <c r="E33" s="11"/>
    </row>
    <row r="34" spans="2:5">
      <c r="B34" s="4">
        <v>21</v>
      </c>
      <c r="C34" s="11" t="s">
        <v>122</v>
      </c>
      <c r="D34" s="37" t="s">
        <v>46</v>
      </c>
      <c r="E34" s="11"/>
    </row>
    <row r="35" spans="2:5">
      <c r="B35" s="4">
        <v>22</v>
      </c>
      <c r="C35" s="11" t="s">
        <v>159</v>
      </c>
      <c r="D35" s="37" t="s">
        <v>46</v>
      </c>
      <c r="E35" s="11"/>
    </row>
    <row r="36" spans="2:5">
      <c r="B36" s="4">
        <v>23</v>
      </c>
      <c r="C36" s="11" t="s">
        <v>130</v>
      </c>
      <c r="D36" s="37" t="s">
        <v>46</v>
      </c>
      <c r="E36" s="11"/>
    </row>
    <row r="37" spans="2:5">
      <c r="B37" s="4">
        <v>24</v>
      </c>
      <c r="C37" s="11" t="s">
        <v>134</v>
      </c>
      <c r="D37" s="37" t="s">
        <v>46</v>
      </c>
      <c r="E37" s="11"/>
    </row>
    <row r="38" spans="2:5">
      <c r="B38" s="4">
        <v>25</v>
      </c>
      <c r="C38" s="11" t="s">
        <v>133</v>
      </c>
      <c r="D38" s="37" t="s">
        <v>46</v>
      </c>
      <c r="E38" s="11"/>
    </row>
    <row r="39" spans="2:5">
      <c r="B39" s="4">
        <v>26</v>
      </c>
      <c r="C39" s="11" t="s">
        <v>127</v>
      </c>
      <c r="D39" s="37" t="s">
        <v>46</v>
      </c>
      <c r="E39" s="11"/>
    </row>
    <row r="40" spans="2:5">
      <c r="B40" s="4">
        <v>27</v>
      </c>
      <c r="C40" s="11" t="s">
        <v>189</v>
      </c>
      <c r="D40" s="37" t="s">
        <v>46</v>
      </c>
      <c r="E40" s="11"/>
    </row>
    <row r="41" spans="2:5">
      <c r="B41" s="4">
        <v>28</v>
      </c>
      <c r="C41" s="11" t="s">
        <v>202</v>
      </c>
      <c r="D41" s="37" t="s">
        <v>46</v>
      </c>
      <c r="E41" s="11"/>
    </row>
    <row r="42" spans="2:5">
      <c r="B42" s="4">
        <v>29</v>
      </c>
      <c r="C42" s="11" t="s">
        <v>234</v>
      </c>
      <c r="D42" s="37" t="s">
        <v>46</v>
      </c>
      <c r="E42" s="11"/>
    </row>
    <row r="43" spans="2:5">
      <c r="B43" s="4">
        <v>30</v>
      </c>
      <c r="C43" s="11"/>
      <c r="D43" s="37"/>
      <c r="E43" s="11"/>
    </row>
    <row r="44" spans="2:5">
      <c r="B44" s="4">
        <v>31</v>
      </c>
      <c r="C44" s="11"/>
      <c r="D44" s="37"/>
      <c r="E44" s="11"/>
    </row>
    <row r="45" spans="2:5">
      <c r="B45" s="4">
        <v>32</v>
      </c>
      <c r="C45" s="11"/>
      <c r="D45" s="37"/>
      <c r="E45" s="11"/>
    </row>
  </sheetData>
  <mergeCells count="2">
    <mergeCell ref="B3:H3"/>
    <mergeCell ref="J14:M14"/>
  </mergeCells>
  <pageMargins left="0.7" right="0.7" top="0.75" bottom="0.75" header="0.3" footer="0.3"/>
  <pageSetup orientation="portrait" r:id="rId1"/>
  <ignoredErrors>
    <ignoredError sqref="H5:H7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0442-C8AB-4574-B902-59A0B6242E32}">
  <dimension ref="B2:W106"/>
  <sheetViews>
    <sheetView topLeftCell="A86" zoomScale="80" zoomScaleNormal="80" workbookViewId="0">
      <selection activeCell="J101" sqref="J101"/>
    </sheetView>
  </sheetViews>
  <sheetFormatPr baseColWidth="10" defaultRowHeight="15"/>
  <cols>
    <col min="1" max="1" width="3.7109375" customWidth="1"/>
    <col min="2" max="2" width="5.42578125" customWidth="1"/>
    <col min="3" max="3" width="58.7109375" customWidth="1"/>
    <col min="5" max="5" width="9.42578125" customWidth="1"/>
    <col min="6" max="6" width="18.28515625" customWidth="1"/>
    <col min="7" max="7" width="20.140625" customWidth="1"/>
    <col min="8" max="8" width="4.7109375" customWidth="1"/>
    <col min="9" max="9" width="5.140625" customWidth="1"/>
    <col min="10" max="10" width="18.85546875" customWidth="1"/>
    <col min="11" max="11" width="15.140625" customWidth="1"/>
    <col min="15" max="15" width="13.28515625" customWidth="1"/>
    <col min="18" max="18" width="12.5703125" customWidth="1"/>
    <col min="19" max="19" width="3.85546875" customWidth="1"/>
  </cols>
  <sheetData>
    <row r="2" spans="2:23">
      <c r="B2" s="91" t="s">
        <v>20</v>
      </c>
      <c r="C2" s="91"/>
      <c r="D2" s="91"/>
      <c r="E2" s="91"/>
      <c r="F2" s="91"/>
      <c r="G2" s="91"/>
    </row>
    <row r="3" spans="2:23" s="3" customFormat="1">
      <c r="B3" s="2" t="s">
        <v>1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25</v>
      </c>
    </row>
    <row r="4" spans="2:23">
      <c r="B4" s="4">
        <v>1</v>
      </c>
      <c r="C4" s="11"/>
      <c r="D4" s="12"/>
      <c r="E4" s="19"/>
      <c r="F4" s="4"/>
      <c r="G4" s="11"/>
    </row>
    <row r="5" spans="2:23">
      <c r="B5" s="4">
        <v>2</v>
      </c>
      <c r="C5" s="11"/>
      <c r="D5" s="12"/>
      <c r="E5" s="19"/>
      <c r="F5" s="4"/>
      <c r="G5" s="11"/>
      <c r="Q5" s="92" t="s">
        <v>163</v>
      </c>
      <c r="R5" s="92"/>
      <c r="U5" s="92" t="s">
        <v>160</v>
      </c>
      <c r="V5" s="92"/>
      <c r="W5" s="92"/>
    </row>
    <row r="6" spans="2:23">
      <c r="B6" s="4">
        <v>3</v>
      </c>
      <c r="C6" s="11"/>
      <c r="D6" s="12"/>
      <c r="E6" s="19"/>
      <c r="F6" s="4"/>
      <c r="G6" s="11"/>
    </row>
    <row r="7" spans="2:23">
      <c r="B7" s="22"/>
      <c r="C7" s="20" t="s">
        <v>53</v>
      </c>
      <c r="D7" s="21">
        <f>SUM(D4:D6)</f>
        <v>0</v>
      </c>
      <c r="E7" s="22"/>
      <c r="F7" s="22"/>
      <c r="G7" s="22"/>
      <c r="P7" t="s">
        <v>166</v>
      </c>
      <c r="Q7" s="77">
        <v>600</v>
      </c>
      <c r="R7" s="77">
        <v>240</v>
      </c>
      <c r="U7" s="77">
        <v>600</v>
      </c>
      <c r="V7" s="77">
        <v>240</v>
      </c>
      <c r="W7" s="81">
        <v>45689</v>
      </c>
    </row>
    <row r="8" spans="2:23">
      <c r="P8" t="s">
        <v>167</v>
      </c>
      <c r="Q8" s="77">
        <v>600</v>
      </c>
      <c r="R8" s="77">
        <v>240</v>
      </c>
      <c r="U8" s="77">
        <v>600</v>
      </c>
      <c r="V8" s="77">
        <v>240</v>
      </c>
      <c r="W8" s="81">
        <v>45717</v>
      </c>
    </row>
    <row r="9" spans="2:23">
      <c r="P9" t="s">
        <v>168</v>
      </c>
      <c r="Q9" s="77">
        <v>600</v>
      </c>
      <c r="R9" s="77">
        <v>240</v>
      </c>
      <c r="U9" s="77">
        <v>600</v>
      </c>
      <c r="V9" s="77">
        <v>240</v>
      </c>
      <c r="W9" s="81">
        <v>45748</v>
      </c>
    </row>
    <row r="10" spans="2:23">
      <c r="B10" s="91" t="s">
        <v>20</v>
      </c>
      <c r="C10" s="91"/>
      <c r="D10" s="91"/>
      <c r="E10" s="91"/>
      <c r="F10" s="91"/>
      <c r="G10" s="91"/>
      <c r="P10" t="s">
        <v>169</v>
      </c>
      <c r="Q10" s="77">
        <v>600</v>
      </c>
      <c r="R10" s="77">
        <v>240</v>
      </c>
      <c r="U10" s="77">
        <v>600</v>
      </c>
      <c r="V10" s="77">
        <v>240</v>
      </c>
      <c r="W10" s="81">
        <v>45778</v>
      </c>
    </row>
    <row r="11" spans="2:23" s="3" customFormat="1">
      <c r="B11" s="2" t="s">
        <v>1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25</v>
      </c>
      <c r="P11" s="74" t="s">
        <v>170</v>
      </c>
      <c r="Q11" s="78"/>
      <c r="R11" s="77">
        <v>240</v>
      </c>
      <c r="V11" s="77">
        <f>240</f>
        <v>240</v>
      </c>
      <c r="W11" s="81">
        <v>45809</v>
      </c>
    </row>
    <row r="12" spans="2:23">
      <c r="B12" s="4">
        <v>1</v>
      </c>
      <c r="C12" s="11" t="s">
        <v>118</v>
      </c>
      <c r="D12" s="12">
        <v>600</v>
      </c>
      <c r="E12" s="19">
        <v>45701</v>
      </c>
      <c r="F12" s="4" t="s">
        <v>124</v>
      </c>
      <c r="G12" s="11" t="s">
        <v>119</v>
      </c>
      <c r="P12" t="s">
        <v>171</v>
      </c>
      <c r="Q12" s="79"/>
      <c r="R12" s="79">
        <v>240</v>
      </c>
      <c r="U12" s="82"/>
      <c r="V12" s="82">
        <v>240</v>
      </c>
      <c r="W12" s="81">
        <v>45839</v>
      </c>
    </row>
    <row r="13" spans="2:23">
      <c r="B13" s="4">
        <v>2</v>
      </c>
      <c r="C13" s="11" t="s">
        <v>117</v>
      </c>
      <c r="D13" s="12">
        <v>240</v>
      </c>
      <c r="E13" s="19">
        <v>45701</v>
      </c>
      <c r="F13" s="4" t="s">
        <v>125</v>
      </c>
      <c r="G13" s="11" t="s">
        <v>120</v>
      </c>
      <c r="Q13" s="80">
        <f>SUM(Q7:Q12)</f>
        <v>2400</v>
      </c>
      <c r="R13" s="80">
        <f>SUM(R7:R12)</f>
        <v>1440</v>
      </c>
      <c r="U13" s="80">
        <f>SUM(U7:U12)</f>
        <v>2400</v>
      </c>
      <c r="V13" s="80">
        <f>SUM(V7:V12)</f>
        <v>1440</v>
      </c>
    </row>
    <row r="14" spans="2:23">
      <c r="B14" s="22"/>
      <c r="C14" s="20" t="s">
        <v>92</v>
      </c>
      <c r="D14" s="21">
        <f>SUM(D12:D13)</f>
        <v>840</v>
      </c>
      <c r="E14" s="22"/>
      <c r="F14" s="22"/>
      <c r="G14" s="22"/>
    </row>
    <row r="15" spans="2:23">
      <c r="R15" t="s">
        <v>13</v>
      </c>
      <c r="T15" s="80">
        <f>SUM(Q13:S13)</f>
        <v>3840</v>
      </c>
    </row>
    <row r="16" spans="2:23">
      <c r="R16" t="s">
        <v>161</v>
      </c>
      <c r="T16" s="80">
        <f>SUM(U13:V13)</f>
        <v>3840</v>
      </c>
    </row>
    <row r="17" spans="2:23">
      <c r="B17" s="91" t="s">
        <v>20</v>
      </c>
      <c r="C17" s="91"/>
      <c r="D17" s="91"/>
      <c r="E17" s="91"/>
      <c r="F17" s="91"/>
      <c r="G17" s="91"/>
      <c r="T17" s="82"/>
    </row>
    <row r="18" spans="2:23">
      <c r="B18" s="2" t="s">
        <v>1</v>
      </c>
      <c r="C18" s="2" t="s">
        <v>21</v>
      </c>
      <c r="D18" s="2" t="s">
        <v>22</v>
      </c>
      <c r="E18" s="2" t="s">
        <v>23</v>
      </c>
      <c r="F18" s="2" t="s">
        <v>24</v>
      </c>
      <c r="G18" s="2" t="s">
        <v>25</v>
      </c>
      <c r="R18" t="s">
        <v>162</v>
      </c>
      <c r="T18" s="80">
        <f>T15-T16</f>
        <v>0</v>
      </c>
    </row>
    <row r="19" spans="2:23">
      <c r="B19" s="4">
        <v>1</v>
      </c>
      <c r="C19" s="11" t="s">
        <v>144</v>
      </c>
      <c r="D19" s="12">
        <v>65</v>
      </c>
      <c r="E19" s="19">
        <v>45729</v>
      </c>
      <c r="F19" s="36" t="s">
        <v>145</v>
      </c>
      <c r="G19" s="15" t="s">
        <v>146</v>
      </c>
    </row>
    <row r="20" spans="2:23">
      <c r="B20" s="4">
        <v>2</v>
      </c>
      <c r="C20" s="11" t="s">
        <v>147</v>
      </c>
      <c r="D20" s="12">
        <v>125</v>
      </c>
      <c r="E20" s="19">
        <v>45730</v>
      </c>
      <c r="F20" s="4" t="s">
        <v>148</v>
      </c>
      <c r="G20" s="11" t="s">
        <v>149</v>
      </c>
    </row>
    <row r="21" spans="2:23" ht="14.25" customHeight="1">
      <c r="B21" s="4">
        <v>3</v>
      </c>
      <c r="C21" s="11" t="s">
        <v>155</v>
      </c>
      <c r="D21" s="12">
        <v>600</v>
      </c>
      <c r="E21" s="19">
        <v>45733</v>
      </c>
      <c r="F21" s="4" t="s">
        <v>176</v>
      </c>
      <c r="G21" s="11" t="s">
        <v>157</v>
      </c>
      <c r="Q21" s="92" t="s">
        <v>181</v>
      </c>
      <c r="R21" s="92"/>
      <c r="U21" s="92" t="s">
        <v>160</v>
      </c>
      <c r="V21" s="92"/>
      <c r="W21" s="92"/>
    </row>
    <row r="22" spans="2:23" ht="14.25" customHeight="1">
      <c r="B22" s="4">
        <v>4</v>
      </c>
      <c r="C22" s="11" t="s">
        <v>156</v>
      </c>
      <c r="D22" s="12">
        <v>240</v>
      </c>
      <c r="E22" s="19">
        <v>45733</v>
      </c>
      <c r="F22" s="4" t="s">
        <v>177</v>
      </c>
      <c r="G22" s="11" t="s">
        <v>158</v>
      </c>
    </row>
    <row r="23" spans="2:23" ht="14.25" customHeight="1">
      <c r="B23" s="22"/>
      <c r="C23" s="20" t="s">
        <v>123</v>
      </c>
      <c r="D23" s="21">
        <f>SUM(D19:D22)</f>
        <v>1030</v>
      </c>
      <c r="E23" s="22"/>
      <c r="F23" s="22"/>
      <c r="G23" s="22"/>
      <c r="P23" t="s">
        <v>168</v>
      </c>
      <c r="Q23" t="s">
        <v>182</v>
      </c>
      <c r="R23" s="77">
        <v>50</v>
      </c>
      <c r="V23" s="80">
        <f>+R23</f>
        <v>50</v>
      </c>
      <c r="W23" s="81">
        <v>45748</v>
      </c>
    </row>
    <row r="24" spans="2:23" ht="14.25" customHeight="1">
      <c r="Q24" t="s">
        <v>183</v>
      </c>
      <c r="R24" s="77">
        <v>100</v>
      </c>
      <c r="V24" s="80">
        <f>+R24</f>
        <v>100</v>
      </c>
      <c r="W24" s="81">
        <v>45748</v>
      </c>
    </row>
    <row r="25" spans="2:23" ht="14.25" customHeight="1">
      <c r="R25" s="77"/>
    </row>
    <row r="26" spans="2:23" ht="14.25" customHeight="1">
      <c r="B26" s="91" t="s">
        <v>20</v>
      </c>
      <c r="C26" s="91"/>
      <c r="D26" s="91"/>
      <c r="E26" s="91"/>
      <c r="F26" s="91"/>
      <c r="G26" s="91"/>
      <c r="R26" s="77"/>
    </row>
    <row r="27" spans="2:23" ht="14.25" customHeight="1">
      <c r="B27" s="2" t="s">
        <v>1</v>
      </c>
      <c r="C27" s="2" t="s">
        <v>21</v>
      </c>
      <c r="D27" s="2" t="s">
        <v>22</v>
      </c>
      <c r="E27" s="2" t="s">
        <v>23</v>
      </c>
      <c r="F27" s="2" t="s">
        <v>24</v>
      </c>
      <c r="G27" s="2" t="s">
        <v>25</v>
      </c>
    </row>
    <row r="28" spans="2:23">
      <c r="B28" s="4">
        <v>1</v>
      </c>
      <c r="C28" s="11" t="s">
        <v>179</v>
      </c>
      <c r="D28" s="12">
        <v>50</v>
      </c>
      <c r="E28" s="19">
        <v>45748</v>
      </c>
      <c r="F28" s="36" t="s">
        <v>187</v>
      </c>
      <c r="G28" s="15" t="s">
        <v>184</v>
      </c>
    </row>
    <row r="29" spans="2:23">
      <c r="B29" s="4">
        <v>2</v>
      </c>
      <c r="C29" s="11" t="s">
        <v>180</v>
      </c>
      <c r="D29" s="12">
        <v>100</v>
      </c>
      <c r="E29" s="19">
        <v>45748</v>
      </c>
      <c r="F29" s="36" t="s">
        <v>187</v>
      </c>
      <c r="G29" s="15" t="s">
        <v>185</v>
      </c>
      <c r="R29" s="82"/>
      <c r="V29" s="82"/>
    </row>
    <row r="30" spans="2:23">
      <c r="B30" s="4">
        <v>3</v>
      </c>
      <c r="C30" s="11" t="s">
        <v>208</v>
      </c>
      <c r="D30" s="12">
        <v>600</v>
      </c>
      <c r="E30" s="19">
        <v>45768</v>
      </c>
      <c r="F30" s="36" t="s">
        <v>215</v>
      </c>
      <c r="G30" s="15" t="s">
        <v>210</v>
      </c>
      <c r="R30" s="80">
        <f>SUM(R23:R29)</f>
        <v>150</v>
      </c>
      <c r="V30" s="80">
        <f>SUM(V23:V29)</f>
        <v>150</v>
      </c>
    </row>
    <row r="31" spans="2:23">
      <c r="B31" s="4">
        <v>4</v>
      </c>
      <c r="C31" s="11" t="s">
        <v>209</v>
      </c>
      <c r="D31" s="12">
        <v>240</v>
      </c>
      <c r="E31" s="19">
        <v>45768</v>
      </c>
      <c r="F31" s="36" t="s">
        <v>216</v>
      </c>
      <c r="G31" s="15" t="s">
        <v>211</v>
      </c>
    </row>
    <row r="32" spans="2:23">
      <c r="B32" s="4">
        <v>5</v>
      </c>
      <c r="C32" s="11" t="s">
        <v>232</v>
      </c>
      <c r="D32" s="12">
        <v>540</v>
      </c>
      <c r="E32" s="19">
        <v>45771</v>
      </c>
      <c r="F32" s="36" t="s">
        <v>187</v>
      </c>
      <c r="G32" s="15" t="s">
        <v>233</v>
      </c>
    </row>
    <row r="33" spans="2:20">
      <c r="B33" s="4">
        <v>6</v>
      </c>
      <c r="C33" s="11" t="s">
        <v>238</v>
      </c>
      <c r="D33" s="12">
        <v>90</v>
      </c>
      <c r="E33" s="19">
        <v>45774</v>
      </c>
      <c r="F33" s="36" t="s">
        <v>187</v>
      </c>
      <c r="G33" s="15" t="s">
        <v>239</v>
      </c>
    </row>
    <row r="34" spans="2:20">
      <c r="B34" s="22"/>
      <c r="C34" s="20" t="s">
        <v>175</v>
      </c>
      <c r="D34" s="21">
        <f>SUM(D28:D33)</f>
        <v>1620</v>
      </c>
      <c r="E34" s="22"/>
      <c r="F34" s="22"/>
      <c r="G34" s="22"/>
    </row>
    <row r="35" spans="2:20">
      <c r="R35" t="s">
        <v>13</v>
      </c>
      <c r="T35" s="80">
        <f>+T15+R30</f>
        <v>3990</v>
      </c>
    </row>
    <row r="36" spans="2:20">
      <c r="R36" t="s">
        <v>161</v>
      </c>
      <c r="T36" s="80">
        <f>+T16+V30</f>
        <v>3990</v>
      </c>
    </row>
    <row r="37" spans="2:20">
      <c r="B37" s="91" t="s">
        <v>20</v>
      </c>
      <c r="C37" s="91"/>
      <c r="D37" s="91"/>
      <c r="E37" s="91"/>
      <c r="F37" s="91"/>
      <c r="G37" s="91"/>
      <c r="T37" s="82"/>
    </row>
    <row r="38" spans="2:20">
      <c r="B38" s="2" t="s">
        <v>1</v>
      </c>
      <c r="C38" s="2" t="s">
        <v>21</v>
      </c>
      <c r="D38" s="2" t="s">
        <v>22</v>
      </c>
      <c r="E38" s="2" t="s">
        <v>23</v>
      </c>
      <c r="F38" s="2" t="s">
        <v>24</v>
      </c>
      <c r="G38" s="2" t="s">
        <v>25</v>
      </c>
      <c r="R38" t="s">
        <v>162</v>
      </c>
      <c r="T38" s="80">
        <f>T35-T36</f>
        <v>0</v>
      </c>
    </row>
    <row r="39" spans="2:20">
      <c r="B39" s="4">
        <v>1</v>
      </c>
      <c r="C39" s="11" t="s">
        <v>241</v>
      </c>
      <c r="D39" s="12">
        <v>100</v>
      </c>
      <c r="E39" s="19">
        <v>45780</v>
      </c>
      <c r="F39" s="36" t="s">
        <v>187</v>
      </c>
      <c r="G39" s="15" t="s">
        <v>243</v>
      </c>
    </row>
    <row r="40" spans="2:20">
      <c r="B40" s="4">
        <v>2</v>
      </c>
      <c r="C40" s="11" t="s">
        <v>244</v>
      </c>
      <c r="D40" s="12">
        <v>600</v>
      </c>
      <c r="E40" s="19">
        <v>45792</v>
      </c>
      <c r="F40" s="4" t="s">
        <v>251</v>
      </c>
      <c r="G40" s="11" t="s">
        <v>246</v>
      </c>
    </row>
    <row r="41" spans="2:20">
      <c r="B41" s="4">
        <v>3</v>
      </c>
      <c r="C41" s="11" t="s">
        <v>245</v>
      </c>
      <c r="D41" s="12">
        <v>240</v>
      </c>
      <c r="E41" s="19">
        <v>45792</v>
      </c>
      <c r="F41" s="4" t="s">
        <v>252</v>
      </c>
      <c r="G41" s="11" t="s">
        <v>247</v>
      </c>
    </row>
    <row r="42" spans="2:20">
      <c r="B42" s="4">
        <v>4</v>
      </c>
      <c r="C42" s="11" t="s">
        <v>249</v>
      </c>
      <c r="D42" s="12">
        <v>195</v>
      </c>
      <c r="E42" s="19">
        <v>45794</v>
      </c>
      <c r="F42" s="4" t="s">
        <v>250</v>
      </c>
      <c r="G42" s="11" t="s">
        <v>248</v>
      </c>
    </row>
    <row r="43" spans="2:20" hidden="1">
      <c r="B43" s="4">
        <v>5</v>
      </c>
      <c r="C43" s="11"/>
      <c r="D43" s="12"/>
      <c r="E43" s="19"/>
      <c r="F43" s="4"/>
      <c r="G43" s="11"/>
    </row>
    <row r="44" spans="2:20">
      <c r="B44" s="22"/>
      <c r="C44" s="20" t="s">
        <v>240</v>
      </c>
      <c r="D44" s="21">
        <f>SUM(D39:D43)</f>
        <v>1135</v>
      </c>
      <c r="E44" s="22"/>
      <c r="F44" s="22"/>
      <c r="G44" s="22"/>
    </row>
    <row r="47" spans="2:20" ht="15.75">
      <c r="B47" s="91" t="s">
        <v>20</v>
      </c>
      <c r="C47" s="91"/>
      <c r="D47" s="91"/>
      <c r="E47" s="91"/>
      <c r="F47" s="91"/>
      <c r="G47" s="91"/>
      <c r="K47" s="42" t="s">
        <v>270</v>
      </c>
    </row>
    <row r="48" spans="2:20">
      <c r="B48" s="2" t="s">
        <v>1</v>
      </c>
      <c r="C48" s="2" t="s">
        <v>21</v>
      </c>
      <c r="D48" s="2" t="s">
        <v>22</v>
      </c>
      <c r="E48" s="2" t="s">
        <v>23</v>
      </c>
      <c r="F48" s="2" t="s">
        <v>24</v>
      </c>
      <c r="G48" s="2" t="s">
        <v>25</v>
      </c>
    </row>
    <row r="49" spans="2:7">
      <c r="B49" s="4">
        <v>1</v>
      </c>
      <c r="C49" s="11" t="s">
        <v>256</v>
      </c>
      <c r="D49" s="12">
        <v>240</v>
      </c>
      <c r="E49" s="19">
        <v>45824</v>
      </c>
      <c r="F49" s="36" t="s">
        <v>261</v>
      </c>
      <c r="G49" s="15" t="s">
        <v>257</v>
      </c>
    </row>
    <row r="50" spans="2:7">
      <c r="B50" s="4">
        <v>2</v>
      </c>
      <c r="C50" s="11" t="s">
        <v>259</v>
      </c>
      <c r="D50" s="12">
        <v>80</v>
      </c>
      <c r="E50" s="19">
        <v>45830</v>
      </c>
      <c r="F50" s="4" t="s">
        <v>260</v>
      </c>
      <c r="G50" s="11" t="s">
        <v>262</v>
      </c>
    </row>
    <row r="51" spans="2:7">
      <c r="B51" s="4">
        <v>3</v>
      </c>
      <c r="C51" s="11"/>
      <c r="D51" s="12"/>
      <c r="E51" s="19"/>
      <c r="F51" s="4"/>
      <c r="G51" s="11"/>
    </row>
    <row r="52" spans="2:7">
      <c r="B52" s="22"/>
      <c r="C52" s="20" t="s">
        <v>258</v>
      </c>
      <c r="D52" s="21">
        <f>SUM(D49:D51)</f>
        <v>320</v>
      </c>
      <c r="E52" s="22"/>
      <c r="F52" s="22"/>
      <c r="G52" s="22"/>
    </row>
    <row r="55" spans="2:7">
      <c r="B55" s="91" t="s">
        <v>20</v>
      </c>
      <c r="C55" s="91"/>
      <c r="D55" s="91"/>
      <c r="E55" s="91"/>
      <c r="F55" s="91"/>
      <c r="G55" s="91"/>
    </row>
    <row r="56" spans="2:7">
      <c r="B56" s="2" t="s">
        <v>1</v>
      </c>
      <c r="C56" s="2" t="s">
        <v>21</v>
      </c>
      <c r="D56" s="2" t="s">
        <v>22</v>
      </c>
      <c r="E56" s="2" t="s">
        <v>23</v>
      </c>
      <c r="F56" s="2" t="s">
        <v>24</v>
      </c>
      <c r="G56" s="2" t="s">
        <v>25</v>
      </c>
    </row>
    <row r="57" spans="2:7">
      <c r="B57" s="4">
        <v>1</v>
      </c>
      <c r="C57" s="11" t="s">
        <v>286</v>
      </c>
      <c r="D57" s="12">
        <v>180</v>
      </c>
      <c r="E57" s="19">
        <v>45845</v>
      </c>
      <c r="F57" s="36" t="s">
        <v>297</v>
      </c>
      <c r="G57" s="15" t="s">
        <v>283</v>
      </c>
    </row>
    <row r="58" spans="2:7">
      <c r="B58" s="4">
        <v>2</v>
      </c>
      <c r="C58" s="11" t="s">
        <v>301</v>
      </c>
      <c r="D58" s="12">
        <v>120</v>
      </c>
      <c r="E58" s="19">
        <v>45854</v>
      </c>
      <c r="F58" s="36" t="s">
        <v>298</v>
      </c>
      <c r="G58" s="11" t="s">
        <v>290</v>
      </c>
    </row>
    <row r="59" spans="2:7">
      <c r="B59" s="4">
        <v>3</v>
      </c>
      <c r="C59" s="11" t="s">
        <v>287</v>
      </c>
      <c r="D59" s="12">
        <v>180</v>
      </c>
      <c r="E59" s="19">
        <v>45854</v>
      </c>
      <c r="F59" s="36" t="s">
        <v>297</v>
      </c>
      <c r="G59" s="11" t="s">
        <v>289</v>
      </c>
    </row>
    <row r="60" spans="2:7">
      <c r="B60" s="4">
        <v>4</v>
      </c>
      <c r="C60" s="11" t="s">
        <v>256</v>
      </c>
      <c r="D60" s="12">
        <v>240</v>
      </c>
      <c r="E60" s="19">
        <v>45854</v>
      </c>
      <c r="F60" s="4" t="s">
        <v>291</v>
      </c>
      <c r="G60" s="11" t="s">
        <v>288</v>
      </c>
    </row>
    <row r="61" spans="2:7">
      <c r="B61" s="4">
        <v>5</v>
      </c>
      <c r="C61" s="11" t="s">
        <v>294</v>
      </c>
      <c r="D61" s="12">
        <v>0.05</v>
      </c>
      <c r="E61" s="19">
        <v>45859</v>
      </c>
      <c r="F61" s="4" t="s">
        <v>296</v>
      </c>
      <c r="G61" s="11" t="s">
        <v>295</v>
      </c>
    </row>
    <row r="62" spans="2:7">
      <c r="B62" s="22"/>
      <c r="C62" s="20" t="s">
        <v>263</v>
      </c>
      <c r="D62" s="21">
        <f>SUM(D57:D61)</f>
        <v>720.05</v>
      </c>
      <c r="E62" s="22"/>
      <c r="F62" s="22"/>
      <c r="G62" s="22"/>
    </row>
    <row r="65" spans="2:7">
      <c r="B65" s="91" t="s">
        <v>20</v>
      </c>
      <c r="C65" s="91"/>
      <c r="D65" s="91"/>
      <c r="E65" s="91"/>
      <c r="F65" s="91"/>
      <c r="G65" s="91"/>
    </row>
    <row r="66" spans="2:7">
      <c r="B66" s="2" t="s">
        <v>1</v>
      </c>
      <c r="C66" s="2" t="s">
        <v>21</v>
      </c>
      <c r="D66" s="2" t="s">
        <v>22</v>
      </c>
      <c r="E66" s="2" t="s">
        <v>23</v>
      </c>
      <c r="F66" s="2" t="s">
        <v>24</v>
      </c>
      <c r="G66" s="2" t="s">
        <v>25</v>
      </c>
    </row>
    <row r="67" spans="2:7">
      <c r="B67" s="4">
        <v>1</v>
      </c>
      <c r="C67" s="11" t="s">
        <v>325</v>
      </c>
      <c r="D67" s="12">
        <v>455</v>
      </c>
      <c r="E67" s="19">
        <v>45877</v>
      </c>
      <c r="F67" s="36" t="s">
        <v>326</v>
      </c>
      <c r="G67" s="15" t="s">
        <v>327</v>
      </c>
    </row>
    <row r="68" spans="2:7">
      <c r="B68" s="4">
        <v>2</v>
      </c>
      <c r="C68" s="11" t="s">
        <v>328</v>
      </c>
      <c r="D68" s="12">
        <v>65</v>
      </c>
      <c r="E68" s="19">
        <v>45877</v>
      </c>
      <c r="F68" s="36" t="s">
        <v>336</v>
      </c>
      <c r="G68" s="73" t="s">
        <v>337</v>
      </c>
    </row>
    <row r="69" spans="2:7">
      <c r="B69" s="4">
        <v>3</v>
      </c>
      <c r="C69" s="11" t="s">
        <v>340</v>
      </c>
      <c r="D69" s="12">
        <v>250</v>
      </c>
      <c r="E69" s="19">
        <v>45880</v>
      </c>
      <c r="F69" s="36" t="s">
        <v>326</v>
      </c>
      <c r="G69" s="73" t="s">
        <v>341</v>
      </c>
    </row>
    <row r="70" spans="2:7">
      <c r="B70" s="4">
        <v>4</v>
      </c>
      <c r="C70" s="11" t="s">
        <v>345</v>
      </c>
      <c r="D70" s="12">
        <f>120+80</f>
        <v>200</v>
      </c>
      <c r="E70" s="19">
        <v>45889</v>
      </c>
      <c r="F70" s="36" t="s">
        <v>344</v>
      </c>
      <c r="G70" s="15" t="s">
        <v>343</v>
      </c>
    </row>
    <row r="71" spans="2:7">
      <c r="B71" s="4">
        <v>5</v>
      </c>
      <c r="C71" s="11" t="s">
        <v>346</v>
      </c>
      <c r="D71" s="12">
        <v>55</v>
      </c>
      <c r="E71" s="19">
        <v>45889</v>
      </c>
      <c r="F71" s="36" t="s">
        <v>347</v>
      </c>
      <c r="G71" s="73" t="s">
        <v>348</v>
      </c>
    </row>
    <row r="72" spans="2:7">
      <c r="B72" s="4">
        <v>6</v>
      </c>
      <c r="C72" s="11" t="s">
        <v>349</v>
      </c>
      <c r="D72" s="12">
        <v>30</v>
      </c>
      <c r="E72" s="19">
        <v>45889</v>
      </c>
      <c r="F72" s="36" t="s">
        <v>326</v>
      </c>
      <c r="G72" s="11" t="s">
        <v>350</v>
      </c>
    </row>
    <row r="73" spans="2:7">
      <c r="B73" s="4">
        <v>7</v>
      </c>
      <c r="C73" s="11" t="s">
        <v>354</v>
      </c>
      <c r="D73" s="12">
        <v>210</v>
      </c>
      <c r="E73" s="19">
        <v>45894</v>
      </c>
      <c r="F73" s="4" t="s">
        <v>326</v>
      </c>
      <c r="G73" s="11" t="s">
        <v>355</v>
      </c>
    </row>
    <row r="74" spans="2:7">
      <c r="B74" s="22"/>
      <c r="C74" s="20" t="s">
        <v>324</v>
      </c>
      <c r="D74" s="21">
        <f>SUM(D67:D73)</f>
        <v>1265</v>
      </c>
      <c r="E74" s="22"/>
      <c r="F74" s="22"/>
      <c r="G74" s="22"/>
    </row>
    <row r="77" spans="2:7">
      <c r="B77" s="91" t="s">
        <v>20</v>
      </c>
      <c r="C77" s="91"/>
      <c r="D77" s="91"/>
      <c r="E77" s="91"/>
      <c r="F77" s="91"/>
      <c r="G77" s="91"/>
    </row>
    <row r="78" spans="2:7">
      <c r="B78" s="2" t="s">
        <v>1</v>
      </c>
      <c r="C78" s="2" t="s">
        <v>21</v>
      </c>
      <c r="D78" s="2" t="s">
        <v>22</v>
      </c>
      <c r="E78" s="2" t="s">
        <v>23</v>
      </c>
      <c r="F78" s="2" t="s">
        <v>24</v>
      </c>
      <c r="G78" s="2" t="s">
        <v>25</v>
      </c>
    </row>
    <row r="79" spans="2:7">
      <c r="B79" s="4">
        <v>1</v>
      </c>
      <c r="C79" s="11"/>
      <c r="D79" s="12"/>
      <c r="E79" s="19"/>
      <c r="F79" s="36"/>
      <c r="G79" s="15"/>
    </row>
    <row r="80" spans="2:7">
      <c r="B80" s="4">
        <v>2</v>
      </c>
      <c r="C80" s="11"/>
      <c r="D80" s="12"/>
      <c r="E80" s="19"/>
      <c r="F80" s="36"/>
      <c r="G80" s="11"/>
    </row>
    <row r="81" spans="2:7">
      <c r="B81" s="4">
        <v>3</v>
      </c>
      <c r="C81" s="11"/>
      <c r="D81" s="12"/>
      <c r="E81" s="19"/>
      <c r="F81" s="4"/>
      <c r="G81" s="11"/>
    </row>
    <row r="82" spans="2:7">
      <c r="B82" s="22"/>
      <c r="C82" s="20" t="s">
        <v>356</v>
      </c>
      <c r="D82" s="21">
        <f>SUM(D79:D81)</f>
        <v>0</v>
      </c>
      <c r="E82" s="22"/>
      <c r="F82" s="22"/>
      <c r="G82" s="22"/>
    </row>
    <row r="85" spans="2:7">
      <c r="B85" s="91" t="s">
        <v>20</v>
      </c>
      <c r="C85" s="91"/>
      <c r="D85" s="91"/>
      <c r="E85" s="91"/>
      <c r="F85" s="91"/>
      <c r="G85" s="91"/>
    </row>
    <row r="86" spans="2:7">
      <c r="B86" s="2" t="s">
        <v>1</v>
      </c>
      <c r="C86" s="2" t="s">
        <v>21</v>
      </c>
      <c r="D86" s="2" t="s">
        <v>22</v>
      </c>
      <c r="E86" s="2" t="s">
        <v>23</v>
      </c>
      <c r="F86" s="2" t="s">
        <v>24</v>
      </c>
      <c r="G86" s="2" t="s">
        <v>25</v>
      </c>
    </row>
    <row r="87" spans="2:7">
      <c r="B87" s="4">
        <v>1</v>
      </c>
      <c r="C87" s="11"/>
      <c r="D87" s="12"/>
      <c r="E87" s="19"/>
      <c r="F87" s="36"/>
      <c r="G87" s="15"/>
    </row>
    <row r="88" spans="2:7">
      <c r="B88" s="4">
        <v>2</v>
      </c>
      <c r="C88" s="11"/>
      <c r="D88" s="12"/>
      <c r="E88" s="19"/>
      <c r="F88" s="36"/>
      <c r="G88" s="11"/>
    </row>
    <row r="89" spans="2:7">
      <c r="B89" s="4">
        <v>3</v>
      </c>
      <c r="C89" s="11"/>
      <c r="D89" s="12"/>
      <c r="E89" s="19"/>
      <c r="F89" s="4"/>
      <c r="G89" s="11"/>
    </row>
    <row r="90" spans="2:7">
      <c r="B90" s="22"/>
      <c r="C90" s="20" t="s">
        <v>360</v>
      </c>
      <c r="D90" s="21">
        <f>SUM(D87:D89)</f>
        <v>0</v>
      </c>
      <c r="E90" s="22"/>
      <c r="F90" s="22"/>
      <c r="G90" s="22"/>
    </row>
    <row r="93" spans="2:7">
      <c r="B93" s="91" t="s">
        <v>20</v>
      </c>
      <c r="C93" s="91"/>
      <c r="D93" s="91"/>
      <c r="E93" s="91"/>
      <c r="F93" s="91"/>
      <c r="G93" s="91"/>
    </row>
    <row r="94" spans="2:7">
      <c r="B94" s="2" t="s">
        <v>1</v>
      </c>
      <c r="C94" s="2" t="s">
        <v>21</v>
      </c>
      <c r="D94" s="2" t="s">
        <v>22</v>
      </c>
      <c r="E94" s="2" t="s">
        <v>23</v>
      </c>
      <c r="F94" s="2" t="s">
        <v>24</v>
      </c>
      <c r="G94" s="2" t="s">
        <v>25</v>
      </c>
    </row>
    <row r="95" spans="2:7">
      <c r="B95" s="4">
        <v>1</v>
      </c>
      <c r="C95" s="11" t="s">
        <v>364</v>
      </c>
      <c r="D95" s="12">
        <v>315</v>
      </c>
      <c r="E95" s="19">
        <v>45970</v>
      </c>
      <c r="F95" s="36" t="s">
        <v>367</v>
      </c>
      <c r="G95" s="15" t="s">
        <v>368</v>
      </c>
    </row>
    <row r="96" spans="2:7">
      <c r="B96" s="4">
        <v>2</v>
      </c>
      <c r="C96" s="11" t="s">
        <v>366</v>
      </c>
      <c r="D96" s="12">
        <v>24</v>
      </c>
      <c r="E96" s="19">
        <v>45970</v>
      </c>
      <c r="F96" s="36" t="s">
        <v>365</v>
      </c>
      <c r="G96" s="15" t="s">
        <v>368</v>
      </c>
    </row>
    <row r="97" spans="2:7">
      <c r="B97" s="4">
        <v>3</v>
      </c>
      <c r="C97" s="11" t="s">
        <v>369</v>
      </c>
      <c r="D97" s="12">
        <v>105</v>
      </c>
      <c r="E97" s="19">
        <v>45982</v>
      </c>
      <c r="F97" s="4" t="s">
        <v>371</v>
      </c>
      <c r="G97" s="11" t="s">
        <v>370</v>
      </c>
    </row>
    <row r="98" spans="2:7">
      <c r="B98" s="22"/>
      <c r="C98" s="20" t="s">
        <v>361</v>
      </c>
      <c r="D98" s="21">
        <f>SUM(D95:D97)</f>
        <v>444</v>
      </c>
      <c r="E98" s="22"/>
      <c r="F98" s="22"/>
      <c r="G98" s="22"/>
    </row>
    <row r="101" spans="2:7">
      <c r="B101" s="91" t="s">
        <v>20</v>
      </c>
      <c r="C101" s="91"/>
      <c r="D101" s="91"/>
      <c r="E101" s="91"/>
      <c r="F101" s="91"/>
      <c r="G101" s="91"/>
    </row>
    <row r="102" spans="2:7">
      <c r="B102" s="2" t="s">
        <v>1</v>
      </c>
      <c r="C102" s="2" t="s">
        <v>21</v>
      </c>
      <c r="D102" s="2" t="s">
        <v>22</v>
      </c>
      <c r="E102" s="2" t="s">
        <v>23</v>
      </c>
      <c r="F102" s="2" t="s">
        <v>24</v>
      </c>
      <c r="G102" s="2" t="s">
        <v>25</v>
      </c>
    </row>
    <row r="103" spans="2:7">
      <c r="B103" s="4">
        <v>1</v>
      </c>
      <c r="C103" s="11" t="s">
        <v>372</v>
      </c>
      <c r="D103" s="12">
        <v>180</v>
      </c>
      <c r="E103" s="19">
        <v>45995</v>
      </c>
      <c r="F103" s="36" t="s">
        <v>374</v>
      </c>
      <c r="G103" s="15" t="s">
        <v>373</v>
      </c>
    </row>
    <row r="104" spans="2:7">
      <c r="B104" s="4">
        <v>2</v>
      </c>
      <c r="C104" s="11" t="s">
        <v>375</v>
      </c>
      <c r="D104" s="12">
        <v>265.33</v>
      </c>
      <c r="E104" s="19">
        <v>46017</v>
      </c>
      <c r="F104" s="36" t="s">
        <v>377</v>
      </c>
      <c r="G104" s="11" t="s">
        <v>378</v>
      </c>
    </row>
    <row r="105" spans="2:7">
      <c r="B105" s="4">
        <v>3</v>
      </c>
      <c r="C105" s="11"/>
      <c r="D105" s="12"/>
      <c r="E105" s="19"/>
      <c r="F105" s="4"/>
      <c r="G105" s="11"/>
    </row>
    <row r="106" spans="2:7">
      <c r="B106" s="22"/>
      <c r="C106" s="20" t="s">
        <v>363</v>
      </c>
      <c r="D106" s="21">
        <f>SUM(D103:D105)</f>
        <v>445.33</v>
      </c>
      <c r="E106" s="22"/>
      <c r="F106" s="22"/>
      <c r="G106" s="22"/>
    </row>
  </sheetData>
  <mergeCells count="16">
    <mergeCell ref="B85:G85"/>
    <mergeCell ref="B93:G93"/>
    <mergeCell ref="B101:G101"/>
    <mergeCell ref="B77:G77"/>
    <mergeCell ref="B65:G65"/>
    <mergeCell ref="B55:G55"/>
    <mergeCell ref="B47:G47"/>
    <mergeCell ref="Q21:R21"/>
    <mergeCell ref="U21:W21"/>
    <mergeCell ref="B37:G37"/>
    <mergeCell ref="B26:G26"/>
    <mergeCell ref="B2:G2"/>
    <mergeCell ref="B10:G10"/>
    <mergeCell ref="B17:G17"/>
    <mergeCell ref="U5:W5"/>
    <mergeCell ref="Q5:R5"/>
  </mergeCells>
  <pageMargins left="0.7" right="0.7" top="0.75" bottom="0.75" header="0.3" footer="0.3"/>
  <ignoredErrors>
    <ignoredError sqref="F19 G28:G29 F70 F104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DADE-074E-422E-8CC2-C6D69B39AAF3}">
  <dimension ref="B3:L79"/>
  <sheetViews>
    <sheetView zoomScale="75" zoomScaleNormal="75" workbookViewId="0">
      <selection activeCell="E81" sqref="E81"/>
    </sheetView>
  </sheetViews>
  <sheetFormatPr baseColWidth="10" defaultRowHeight="15"/>
  <cols>
    <col min="1" max="1" width="5" customWidth="1"/>
    <col min="2" max="2" width="27.7109375" customWidth="1"/>
    <col min="3" max="3" width="12.5703125" customWidth="1"/>
    <col min="4" max="4" width="4.5703125" customWidth="1"/>
    <col min="5" max="5" width="57.85546875" customWidth="1"/>
    <col min="7" max="7" width="6.42578125" customWidth="1"/>
    <col min="8" max="8" width="28" customWidth="1"/>
    <col min="9" max="9" width="13.140625" customWidth="1"/>
    <col min="10" max="10" width="4.85546875" customWidth="1"/>
    <col min="11" max="11" width="58.5703125" customWidth="1"/>
    <col min="12" max="12" width="12.42578125" customWidth="1"/>
  </cols>
  <sheetData>
    <row r="3" spans="2:12" s="3" customFormat="1">
      <c r="B3" s="91" t="s">
        <v>26</v>
      </c>
      <c r="C3" s="91"/>
      <c r="D3" s="91"/>
      <c r="E3" s="91"/>
      <c r="F3" s="91"/>
      <c r="H3" s="91" t="s">
        <v>26</v>
      </c>
      <c r="I3" s="91"/>
      <c r="J3" s="91"/>
      <c r="K3" s="91"/>
      <c r="L3" s="91"/>
    </row>
    <row r="5" spans="2:12">
      <c r="B5" s="23" t="s">
        <v>27</v>
      </c>
      <c r="C5" s="24">
        <v>45658</v>
      </c>
      <c r="E5" s="25" t="s">
        <v>28</v>
      </c>
      <c r="F5" s="26">
        <v>45658</v>
      </c>
      <c r="H5" s="23" t="s">
        <v>27</v>
      </c>
      <c r="I5" s="24">
        <v>45689</v>
      </c>
      <c r="K5" s="25" t="s">
        <v>28</v>
      </c>
      <c r="L5" s="26">
        <v>45689</v>
      </c>
    </row>
    <row r="6" spans="2:12">
      <c r="B6" s="11" t="s">
        <v>30</v>
      </c>
      <c r="C6" s="27">
        <v>2760.5</v>
      </c>
      <c r="E6" s="11"/>
      <c r="F6" s="12">
        <v>0</v>
      </c>
      <c r="H6" s="11" t="s">
        <v>30</v>
      </c>
      <c r="I6" s="27">
        <f>+C14</f>
        <v>4260.5</v>
      </c>
      <c r="K6" s="11" t="s">
        <v>118</v>
      </c>
      <c r="L6" s="12">
        <v>600</v>
      </c>
    </row>
    <row r="7" spans="2:12">
      <c r="B7" s="11" t="s">
        <v>29</v>
      </c>
      <c r="C7" s="27">
        <f>+'ENE2025'!D23</f>
        <v>1500</v>
      </c>
      <c r="E7" s="11"/>
      <c r="F7" s="12">
        <v>0</v>
      </c>
      <c r="H7" s="11" t="s">
        <v>29</v>
      </c>
      <c r="I7" s="27">
        <f>+'FEB2025'!D11</f>
        <v>600</v>
      </c>
      <c r="K7" s="11" t="s">
        <v>117</v>
      </c>
      <c r="L7" s="12">
        <v>240</v>
      </c>
    </row>
    <row r="8" spans="2:12">
      <c r="B8" s="11" t="s">
        <v>31</v>
      </c>
      <c r="C8" s="27">
        <f>+'ENE2025'!E23</f>
        <v>0</v>
      </c>
      <c r="E8" s="11"/>
      <c r="F8" s="12">
        <v>0</v>
      </c>
      <c r="H8" s="11" t="s">
        <v>31</v>
      </c>
      <c r="I8" s="27">
        <f>+'FEB2025'!E11</f>
        <v>140</v>
      </c>
      <c r="K8" s="11"/>
      <c r="L8" s="12"/>
    </row>
    <row r="9" spans="2:12">
      <c r="B9" s="11" t="s">
        <v>34</v>
      </c>
      <c r="C9" s="27">
        <f>+'ENE2025'!F23</f>
        <v>0</v>
      </c>
      <c r="E9" s="11"/>
      <c r="F9" s="12">
        <v>0</v>
      </c>
      <c r="H9" s="11" t="s">
        <v>34</v>
      </c>
      <c r="I9" s="27">
        <f>+'FEB2025'!F11</f>
        <v>0</v>
      </c>
      <c r="K9" s="11"/>
      <c r="L9" s="12"/>
    </row>
    <row r="10" spans="2:12">
      <c r="B10" s="11" t="s">
        <v>32</v>
      </c>
      <c r="C10" s="27">
        <f>+'ENE2025'!N8</f>
        <v>0</v>
      </c>
      <c r="E10" s="11"/>
      <c r="F10" s="12">
        <v>0</v>
      </c>
      <c r="H10" s="11" t="s">
        <v>32</v>
      </c>
      <c r="I10" s="27">
        <f>+'FEB2025'!N8</f>
        <v>0</v>
      </c>
      <c r="K10" s="11"/>
      <c r="L10" s="12">
        <v>0</v>
      </c>
    </row>
    <row r="11" spans="2:12">
      <c r="B11" s="28" t="s">
        <v>13</v>
      </c>
      <c r="C11" s="29">
        <f>SUM(C6:C10)</f>
        <v>4260.5</v>
      </c>
      <c r="E11" s="30" t="s">
        <v>13</v>
      </c>
      <c r="F11" s="12">
        <f>SUM(F6:F10)</f>
        <v>0</v>
      </c>
      <c r="H11" s="28" t="s">
        <v>13</v>
      </c>
      <c r="I11" s="29">
        <f>SUM(I6:I10)</f>
        <v>5000.5</v>
      </c>
      <c r="K11" s="30" t="s">
        <v>13</v>
      </c>
      <c r="L11" s="71">
        <f>SUM(L6:L10)</f>
        <v>840</v>
      </c>
    </row>
    <row r="13" spans="2:12">
      <c r="H13" s="31" t="s">
        <v>33</v>
      </c>
      <c r="I13" s="32">
        <f>I11-L11</f>
        <v>4160.5</v>
      </c>
    </row>
    <row r="14" spans="2:12">
      <c r="B14" s="31" t="s">
        <v>33</v>
      </c>
      <c r="C14" s="32">
        <f>C11-F11</f>
        <v>4260.5</v>
      </c>
    </row>
    <row r="17" spans="2:12">
      <c r="B17" s="91" t="s">
        <v>26</v>
      </c>
      <c r="C17" s="91"/>
      <c r="D17" s="91"/>
      <c r="E17" s="91"/>
      <c r="F17" s="91"/>
      <c r="H17" s="91" t="s">
        <v>26</v>
      </c>
      <c r="I17" s="91"/>
      <c r="J17" s="91"/>
      <c r="K17" s="91"/>
      <c r="L17" s="91"/>
    </row>
    <row r="19" spans="2:12">
      <c r="B19" s="23" t="s">
        <v>27</v>
      </c>
      <c r="C19" s="24">
        <v>45717</v>
      </c>
      <c r="E19" s="25" t="s">
        <v>28</v>
      </c>
      <c r="F19" s="26">
        <v>45717</v>
      </c>
      <c r="H19" s="23" t="s">
        <v>27</v>
      </c>
      <c r="I19" s="24">
        <v>45748</v>
      </c>
      <c r="K19" s="25" t="s">
        <v>28</v>
      </c>
      <c r="L19" s="26">
        <v>45748</v>
      </c>
    </row>
    <row r="20" spans="2:12">
      <c r="B20" s="11" t="s">
        <v>30</v>
      </c>
      <c r="C20" s="27">
        <f>+I13</f>
        <v>4160.5</v>
      </c>
      <c r="E20" s="11" t="s">
        <v>144</v>
      </c>
      <c r="F20" s="12">
        <v>65</v>
      </c>
      <c r="H20" s="11" t="s">
        <v>30</v>
      </c>
      <c r="I20" s="27">
        <f>+C27</f>
        <v>3669.38</v>
      </c>
      <c r="K20" s="11" t="str">
        <f>+Gastos!C28</f>
        <v>Pago Derecho Participación Competencia Natacion</v>
      </c>
      <c r="L20" s="12">
        <f>+Gastos!D28</f>
        <v>50</v>
      </c>
    </row>
    <row r="21" spans="2:12">
      <c r="B21" s="11" t="s">
        <v>29</v>
      </c>
      <c r="C21" s="27">
        <f>+'MAR2025'!D10</f>
        <v>433.88</v>
      </c>
      <c r="E21" s="11" t="s">
        <v>147</v>
      </c>
      <c r="F21" s="12">
        <v>125</v>
      </c>
      <c r="H21" s="11" t="s">
        <v>29</v>
      </c>
      <c r="I21" s="27">
        <f>+'ABR2025'!D34</f>
        <v>480</v>
      </c>
      <c r="K21" s="11" t="str">
        <f>+Gastos!C29</f>
        <v>Pago Derecho Participación Competencia Bowling</v>
      </c>
      <c r="L21" s="12">
        <f>+Gastos!D29</f>
        <v>100</v>
      </c>
    </row>
    <row r="22" spans="2:12">
      <c r="B22" s="11" t="s">
        <v>31</v>
      </c>
      <c r="C22" s="27">
        <f>+'MAR2025'!E10</f>
        <v>0</v>
      </c>
      <c r="E22" s="11" t="s">
        <v>155</v>
      </c>
      <c r="F22" s="12">
        <v>600</v>
      </c>
      <c r="H22" s="11" t="s">
        <v>31</v>
      </c>
      <c r="I22" s="27">
        <f>+'ABR2025'!E34</f>
        <v>250</v>
      </c>
      <c r="K22" s="11" t="str">
        <f>+Gastos!C30</f>
        <v>Pago Cuota Abr 2025 XXX Promocion - Cuota JJDDLL</v>
      </c>
      <c r="L22" s="12">
        <f>+Gastos!D30</f>
        <v>600</v>
      </c>
    </row>
    <row r="23" spans="2:12">
      <c r="B23" s="11" t="s">
        <v>34</v>
      </c>
      <c r="C23" s="27">
        <f>+'MAR2025'!F10</f>
        <v>0</v>
      </c>
      <c r="E23" s="11" t="s">
        <v>156</v>
      </c>
      <c r="F23" s="12">
        <v>240</v>
      </c>
      <c r="H23" s="11" t="s">
        <v>34</v>
      </c>
      <c r="I23" s="27">
        <f>+'ABR2025'!F34</f>
        <v>600</v>
      </c>
      <c r="K23" s="11" t="str">
        <f>+Gastos!C31</f>
        <v>Pago Cuota Abr 2025 XXX Promocion - Cuota Promocion</v>
      </c>
      <c r="L23" s="12">
        <f>+Gastos!D31</f>
        <v>240</v>
      </c>
    </row>
    <row r="24" spans="2:12">
      <c r="B24" s="11" t="s">
        <v>32</v>
      </c>
      <c r="C24" s="27">
        <f>+'MAR2025'!N9</f>
        <v>105</v>
      </c>
      <c r="E24" s="11"/>
      <c r="F24" s="12">
        <v>0</v>
      </c>
      <c r="H24" s="11" t="s">
        <v>32</v>
      </c>
      <c r="I24" s="27">
        <f>+'ABR2025'!N9</f>
        <v>35</v>
      </c>
      <c r="K24" s="11" t="str">
        <f>+Gastos!C32</f>
        <v>Pago Almuerzo Cadetes CMLP - 27 Personas</v>
      </c>
      <c r="L24" s="12">
        <f>+Gastos!D32</f>
        <v>540</v>
      </c>
    </row>
    <row r="25" spans="2:12">
      <c r="B25" s="28" t="s">
        <v>13</v>
      </c>
      <c r="C25" s="29">
        <f>SUM(C20:C24)</f>
        <v>4699.38</v>
      </c>
      <c r="E25" s="30" t="s">
        <v>13</v>
      </c>
      <c r="F25" s="12">
        <f>SUM(F20:F24)</f>
        <v>1030</v>
      </c>
      <c r="H25" s="28" t="s">
        <v>13</v>
      </c>
      <c r="I25" s="29">
        <f>SUM(I20:I24)</f>
        <v>5034.38</v>
      </c>
      <c r="K25" s="11" t="str">
        <f>+Gastos!C33</f>
        <v>Arreglo Floral + Movilidad - Madre de Carlos Musayón</v>
      </c>
      <c r="L25" s="12">
        <f>+Gastos!D33</f>
        <v>90</v>
      </c>
    </row>
    <row r="26" spans="2:12">
      <c r="K26" s="30" t="s">
        <v>13</v>
      </c>
      <c r="L26" s="71">
        <f>SUM(L20:L25)</f>
        <v>1620</v>
      </c>
    </row>
    <row r="27" spans="2:12">
      <c r="B27" s="31" t="s">
        <v>33</v>
      </c>
      <c r="C27" s="32">
        <f>C25-F25</f>
        <v>3669.38</v>
      </c>
      <c r="H27" s="31" t="s">
        <v>33</v>
      </c>
      <c r="I27" s="32">
        <f>I25-L26</f>
        <v>3414.38</v>
      </c>
    </row>
    <row r="30" spans="2:12">
      <c r="B30" s="91" t="s">
        <v>26</v>
      </c>
      <c r="C30" s="91"/>
      <c r="D30" s="91"/>
      <c r="E30" s="91"/>
      <c r="F30" s="91"/>
      <c r="H30" s="91" t="s">
        <v>26</v>
      </c>
      <c r="I30" s="91"/>
      <c r="J30" s="91"/>
      <c r="K30" s="91"/>
      <c r="L30" s="91"/>
    </row>
    <row r="32" spans="2:12">
      <c r="B32" s="23" t="s">
        <v>27</v>
      </c>
      <c r="C32" s="24">
        <v>45778</v>
      </c>
      <c r="E32" s="25" t="s">
        <v>28</v>
      </c>
      <c r="F32" s="26">
        <v>45778</v>
      </c>
      <c r="H32" s="23" t="s">
        <v>27</v>
      </c>
      <c r="I32" s="24">
        <v>45809</v>
      </c>
      <c r="K32" s="25" t="s">
        <v>28</v>
      </c>
      <c r="L32" s="26">
        <v>45809</v>
      </c>
    </row>
    <row r="33" spans="2:12">
      <c r="B33" s="11" t="s">
        <v>30</v>
      </c>
      <c r="C33" s="27">
        <f>+I27</f>
        <v>3414.38</v>
      </c>
      <c r="E33" s="11" t="str">
        <f>+Gastos!C39</f>
        <v>Arreglo Floral + Movilidad - Madre de Jorge Vicuña</v>
      </c>
      <c r="F33" s="12">
        <f>+Gastos!D39</f>
        <v>100</v>
      </c>
      <c r="H33" s="11" t="s">
        <v>30</v>
      </c>
      <c r="I33" s="27">
        <f>+C40</f>
        <v>2309.38</v>
      </c>
      <c r="K33" s="11" t="str">
        <f>+Gastos!C49</f>
        <v>Pago Cuota Jun 2025 XXX Prom - Cuota Promocion</v>
      </c>
      <c r="L33" s="12">
        <f>+Gastos!D49</f>
        <v>240</v>
      </c>
    </row>
    <row r="34" spans="2:12">
      <c r="B34" s="11" t="s">
        <v>29</v>
      </c>
      <c r="C34" s="27">
        <f>+'MAY2025'!D11</f>
        <v>30</v>
      </c>
      <c r="E34" s="11" t="str">
        <f>+Gastos!C40</f>
        <v>Pago Cuota May 2025 XXX Promocion - Cuota JJDDLL</v>
      </c>
      <c r="F34" s="12">
        <f>+Gastos!D40</f>
        <v>600</v>
      </c>
      <c r="H34" s="11" t="s">
        <v>29</v>
      </c>
      <c r="I34" s="27">
        <f>+'JUN2025'!D11</f>
        <v>0</v>
      </c>
      <c r="K34" s="11" t="str">
        <f>+Gastos!C50</f>
        <v>Compra Punta Asta- Asta Estandarte Promocion</v>
      </c>
      <c r="L34" s="12">
        <f>+Gastos!D50</f>
        <v>80</v>
      </c>
    </row>
    <row r="35" spans="2:12">
      <c r="B35" s="11" t="s">
        <v>31</v>
      </c>
      <c r="C35" s="27">
        <f>+'MAY2025'!E11</f>
        <v>0</v>
      </c>
      <c r="E35" s="11" t="str">
        <f>+Gastos!C41</f>
        <v>Pago Cuota May 2025 XXX Promocion - Cuota Promocion</v>
      </c>
      <c r="F35" s="12">
        <f>+Gastos!D41</f>
        <v>240</v>
      </c>
      <c r="H35" s="11" t="s">
        <v>31</v>
      </c>
      <c r="I35" s="27">
        <f>+'JUN2025'!E11</f>
        <v>0</v>
      </c>
      <c r="K35" s="11"/>
      <c r="L35" s="12">
        <f>+Gastos!D51</f>
        <v>0</v>
      </c>
    </row>
    <row r="36" spans="2:12">
      <c r="B36" s="11" t="s">
        <v>34</v>
      </c>
      <c r="C36" s="27">
        <f>+'MAY2025'!F11</f>
        <v>0</v>
      </c>
      <c r="E36" s="11" t="str">
        <f>+Gastos!C42</f>
        <v>Arreglo Floral + Movilidad - Victor H. Tapia Ruiz Caro - Trujillo</v>
      </c>
      <c r="F36" s="12">
        <f>+Gastos!D42</f>
        <v>195</v>
      </c>
      <c r="H36" s="11" t="s">
        <v>34</v>
      </c>
      <c r="I36" s="27">
        <f>+'JUN2025'!F11</f>
        <v>75</v>
      </c>
      <c r="K36" s="11"/>
      <c r="L36" s="12"/>
    </row>
    <row r="37" spans="2:12">
      <c r="B37" s="11" t="s">
        <v>32</v>
      </c>
      <c r="C37" s="27">
        <f>+'MAY2025'!N8</f>
        <v>0</v>
      </c>
      <c r="E37" s="11"/>
      <c r="F37" s="12">
        <v>0</v>
      </c>
      <c r="H37" s="11" t="s">
        <v>32</v>
      </c>
      <c r="I37" s="27">
        <f>+'JUN2025'!N8</f>
        <v>0</v>
      </c>
      <c r="K37" s="11"/>
      <c r="L37" s="12"/>
    </row>
    <row r="38" spans="2:12">
      <c r="B38" s="28" t="s">
        <v>13</v>
      </c>
      <c r="C38" s="29">
        <f>SUM(C33:C37)</f>
        <v>3444.38</v>
      </c>
      <c r="E38" s="30" t="s">
        <v>13</v>
      </c>
      <c r="F38" s="12">
        <f>SUM(F33:F37)</f>
        <v>1135</v>
      </c>
      <c r="H38" s="28" t="s">
        <v>13</v>
      </c>
      <c r="I38" s="29">
        <f>SUM(I33:I37)</f>
        <v>2384.38</v>
      </c>
      <c r="K38" s="30" t="s">
        <v>13</v>
      </c>
      <c r="L38" s="71">
        <f>SUM(L33:L37)</f>
        <v>320</v>
      </c>
    </row>
    <row r="40" spans="2:12">
      <c r="B40" s="31" t="s">
        <v>33</v>
      </c>
      <c r="C40" s="32">
        <f>C38-F38</f>
        <v>2309.38</v>
      </c>
      <c r="H40" s="31" t="s">
        <v>33</v>
      </c>
      <c r="I40" s="32">
        <f>I38-L38</f>
        <v>2064.38</v>
      </c>
    </row>
    <row r="43" spans="2:12">
      <c r="B43" s="91" t="s">
        <v>26</v>
      </c>
      <c r="C43" s="91"/>
      <c r="D43" s="91"/>
      <c r="E43" s="91"/>
      <c r="F43" s="91"/>
      <c r="H43" s="91" t="s">
        <v>26</v>
      </c>
      <c r="I43" s="91"/>
      <c r="J43" s="91"/>
      <c r="K43" s="91"/>
      <c r="L43" s="91"/>
    </row>
    <row r="45" spans="2:12">
      <c r="B45" s="23" t="s">
        <v>27</v>
      </c>
      <c r="C45" s="24">
        <v>45839</v>
      </c>
      <c r="E45" s="25" t="s">
        <v>28</v>
      </c>
      <c r="F45" s="26">
        <v>45839</v>
      </c>
      <c r="H45" s="23" t="s">
        <v>27</v>
      </c>
      <c r="I45" s="24">
        <v>45870</v>
      </c>
      <c r="K45" s="25" t="s">
        <v>28</v>
      </c>
      <c r="L45" s="26">
        <v>45870</v>
      </c>
    </row>
    <row r="46" spans="2:12">
      <c r="B46" s="11" t="s">
        <v>30</v>
      </c>
      <c r="C46" s="27">
        <f>+I40</f>
        <v>2064.38</v>
      </c>
      <c r="E46" s="11" t="str">
        <f>+Gastos!C57</f>
        <v>50% Adelanto Medallas Conmemorativas Logia Masonica</v>
      </c>
      <c r="F46" s="12">
        <f>+Gastos!D57</f>
        <v>180</v>
      </c>
      <c r="H46" s="11" t="s">
        <v>30</v>
      </c>
      <c r="I46" s="27">
        <f>+C53</f>
        <v>1549.3300000000002</v>
      </c>
      <c r="K46" s="11" t="str">
        <f>+Gastos!C67</f>
        <v>Pago Almuerzos Internamiento CMLP</v>
      </c>
      <c r="L46" s="12">
        <f>+Gastos!D67</f>
        <v>455</v>
      </c>
    </row>
    <row r="47" spans="2:12">
      <c r="B47" s="11" t="s">
        <v>29</v>
      </c>
      <c r="C47" s="27">
        <f>+'JUL2025'!D13</f>
        <v>0</v>
      </c>
      <c r="E47" s="11" t="str">
        <f>+Gastos!C58</f>
        <v>Pago Confección Medallas Bodas de Oro (15 Unid - Promocionales)</v>
      </c>
      <c r="F47" s="12">
        <f>+Gastos!D58</f>
        <v>120</v>
      </c>
      <c r="H47" s="11" t="s">
        <v>29</v>
      </c>
      <c r="I47" s="27">
        <f>+'AGO2025'!D24</f>
        <v>0</v>
      </c>
      <c r="K47" s="11" t="str">
        <f>+Gastos!C68</f>
        <v>Pago Gastos Adicionales Internamiento CMLP</v>
      </c>
      <c r="L47" s="12">
        <f>+Gastos!D68</f>
        <v>65</v>
      </c>
    </row>
    <row r="48" spans="2:12">
      <c r="B48" s="11" t="s">
        <v>31</v>
      </c>
      <c r="C48" s="27">
        <f>+'JUL2025'!E13</f>
        <v>160</v>
      </c>
      <c r="E48" s="11" t="str">
        <f>+Gastos!C59</f>
        <v>Pago Saldo 50% Medallas Conmemorativas Logia Masonica</v>
      </c>
      <c r="F48" s="12">
        <f>+Gastos!D59</f>
        <v>180</v>
      </c>
      <c r="H48" s="11" t="s">
        <v>31</v>
      </c>
      <c r="I48" s="27">
        <f>+'AGO2025'!E24</f>
        <v>360</v>
      </c>
      <c r="K48" s="11" t="str">
        <f>+Gastos!C69</f>
        <v>Pago Premio Carrera Jockey Club - Top Glass SAC</v>
      </c>
      <c r="L48" s="12">
        <f>+Gastos!D69</f>
        <v>250</v>
      </c>
    </row>
    <row r="49" spans="2:12">
      <c r="B49" s="11" t="s">
        <v>34</v>
      </c>
      <c r="C49" s="27">
        <f>+'JUL2025'!F13</f>
        <v>45</v>
      </c>
      <c r="E49" s="11" t="str">
        <f>+Gastos!C60</f>
        <v>Pago Cuota Jun 2025 XXX Prom - Cuota Promocion</v>
      </c>
      <c r="F49" s="12">
        <f>+Gastos!D60</f>
        <v>240</v>
      </c>
      <c r="H49" s="11" t="s">
        <v>34</v>
      </c>
      <c r="I49" s="27">
        <f>+'AGO2025'!F24</f>
        <v>210</v>
      </c>
      <c r="K49" s="11" t="s">
        <v>351</v>
      </c>
      <c r="L49" s="12">
        <v>285</v>
      </c>
    </row>
    <row r="50" spans="2:12">
      <c r="B50" s="11" t="s">
        <v>32</v>
      </c>
      <c r="C50" s="27">
        <f>+'JUL2025'!N8</f>
        <v>0</v>
      </c>
      <c r="E50" s="11" t="str">
        <f>+Gastos!C61</f>
        <v>Gastos IFT - Transferencias</v>
      </c>
      <c r="F50" s="12">
        <f>+Gastos!D61</f>
        <v>0.05</v>
      </c>
      <c r="H50" s="11" t="s">
        <v>32</v>
      </c>
      <c r="I50" s="27">
        <f>+'AGO2025'!N8</f>
        <v>35</v>
      </c>
      <c r="K50" s="11" t="str">
        <f>+Gastos!C73</f>
        <v>Transferencia Pago Medallas Bodas de Oro</v>
      </c>
      <c r="L50" s="12">
        <f>+Gastos!D73</f>
        <v>210</v>
      </c>
    </row>
    <row r="51" spans="2:12">
      <c r="B51" s="28" t="s">
        <v>13</v>
      </c>
      <c r="C51" s="29">
        <f>SUM(C46:C50)</f>
        <v>2269.38</v>
      </c>
      <c r="E51" s="30" t="s">
        <v>13</v>
      </c>
      <c r="F51" s="12">
        <f>SUM(F46:F50)</f>
        <v>720.05</v>
      </c>
      <c r="H51" s="28" t="s">
        <v>13</v>
      </c>
      <c r="I51" s="29">
        <f>SUM(I46:I50)</f>
        <v>2154.33</v>
      </c>
      <c r="K51" s="30" t="s">
        <v>13</v>
      </c>
      <c r="L51" s="71">
        <f>SUM(L46:L50)</f>
        <v>1265</v>
      </c>
    </row>
    <row r="53" spans="2:12">
      <c r="B53" s="31" t="s">
        <v>33</v>
      </c>
      <c r="C53" s="32">
        <f>C51-F51</f>
        <v>1549.3300000000002</v>
      </c>
      <c r="H53" s="31" t="s">
        <v>33</v>
      </c>
      <c r="I53" s="32">
        <f>I51-L51</f>
        <v>889.32999999999993</v>
      </c>
      <c r="K53" s="72"/>
      <c r="L53" s="77"/>
    </row>
    <row r="55" spans="2:12">
      <c r="L55" s="77"/>
    </row>
    <row r="56" spans="2:12">
      <c r="B56" s="91" t="s">
        <v>26</v>
      </c>
      <c r="C56" s="91"/>
      <c r="D56" s="91"/>
      <c r="E56" s="91"/>
      <c r="F56" s="91"/>
      <c r="H56" s="91" t="s">
        <v>26</v>
      </c>
      <c r="I56" s="91"/>
      <c r="J56" s="91"/>
      <c r="K56" s="91"/>
      <c r="L56" s="91"/>
    </row>
    <row r="58" spans="2:12">
      <c r="B58" s="23" t="s">
        <v>27</v>
      </c>
      <c r="C58" s="24">
        <v>45901</v>
      </c>
      <c r="E58" s="25" t="s">
        <v>28</v>
      </c>
      <c r="F58" s="26">
        <v>45901</v>
      </c>
      <c r="H58" s="23" t="s">
        <v>27</v>
      </c>
      <c r="I58" s="24">
        <v>45931</v>
      </c>
      <c r="K58" s="25" t="s">
        <v>28</v>
      </c>
      <c r="L58" s="26">
        <v>45931</v>
      </c>
    </row>
    <row r="59" spans="2:12">
      <c r="B59" s="11" t="s">
        <v>30</v>
      </c>
      <c r="C59" s="27">
        <f>+I53</f>
        <v>889.32999999999993</v>
      </c>
      <c r="E59" s="11"/>
      <c r="F59" s="12"/>
      <c r="H59" s="11" t="s">
        <v>30</v>
      </c>
      <c r="I59" s="27">
        <f>+C66</f>
        <v>889.32999999999993</v>
      </c>
      <c r="K59" s="11"/>
      <c r="L59" s="12"/>
    </row>
    <row r="60" spans="2:12">
      <c r="B60" s="11" t="s">
        <v>29</v>
      </c>
      <c r="C60" s="27">
        <f>+'JUL2025'!D26</f>
        <v>0</v>
      </c>
      <c r="E60" s="11"/>
      <c r="F60" s="12"/>
      <c r="H60" s="11" t="s">
        <v>29</v>
      </c>
      <c r="I60" s="27"/>
      <c r="K60" s="11"/>
      <c r="L60" s="12"/>
    </row>
    <row r="61" spans="2:12">
      <c r="B61" s="11" t="s">
        <v>31</v>
      </c>
      <c r="C61" s="27">
        <f>+'JUL2025'!E26</f>
        <v>0</v>
      </c>
      <c r="E61" s="11"/>
      <c r="F61" s="12"/>
      <c r="H61" s="11" t="s">
        <v>31</v>
      </c>
      <c r="I61" s="27"/>
      <c r="K61" s="11"/>
      <c r="L61" s="12"/>
    </row>
    <row r="62" spans="2:12">
      <c r="B62" s="11" t="s">
        <v>34</v>
      </c>
      <c r="C62" s="27">
        <f>+'JUL2025'!F26</f>
        <v>0</v>
      </c>
      <c r="E62" s="11"/>
      <c r="F62" s="12"/>
      <c r="H62" s="11" t="s">
        <v>34</v>
      </c>
      <c r="I62" s="27"/>
      <c r="K62" s="11"/>
      <c r="L62" s="12"/>
    </row>
    <row r="63" spans="2:12">
      <c r="B63" s="11" t="s">
        <v>32</v>
      </c>
      <c r="C63" s="27">
        <v>0</v>
      </c>
      <c r="E63" s="11"/>
      <c r="F63" s="12"/>
      <c r="H63" s="11" t="s">
        <v>32</v>
      </c>
      <c r="I63" s="27"/>
      <c r="K63" s="11"/>
      <c r="L63" s="12"/>
    </row>
    <row r="64" spans="2:12">
      <c r="B64" s="28" t="s">
        <v>13</v>
      </c>
      <c r="C64" s="29">
        <f>SUM(C59:C63)</f>
        <v>889.32999999999993</v>
      </c>
      <c r="E64" s="30" t="s">
        <v>13</v>
      </c>
      <c r="F64" s="12">
        <f>SUM(F59:F63)</f>
        <v>0</v>
      </c>
      <c r="H64" s="28" t="s">
        <v>13</v>
      </c>
      <c r="I64" s="29">
        <f>SUM(I59:I63)</f>
        <v>889.32999999999993</v>
      </c>
      <c r="K64" s="30" t="s">
        <v>13</v>
      </c>
      <c r="L64" s="71">
        <f>SUM(L59:L63)</f>
        <v>0</v>
      </c>
    </row>
    <row r="66" spans="2:12">
      <c r="B66" s="31" t="s">
        <v>33</v>
      </c>
      <c r="C66" s="32">
        <f>C64-F64</f>
        <v>889.32999999999993</v>
      </c>
      <c r="H66" s="31" t="s">
        <v>33</v>
      </c>
      <c r="I66" s="32">
        <f>I64-L64</f>
        <v>889.32999999999993</v>
      </c>
      <c r="K66" s="72"/>
      <c r="L66" s="77"/>
    </row>
    <row r="69" spans="2:12">
      <c r="B69" s="91" t="s">
        <v>26</v>
      </c>
      <c r="C69" s="91"/>
      <c r="D69" s="91"/>
      <c r="E69" s="91"/>
      <c r="F69" s="91"/>
      <c r="H69" s="91" t="s">
        <v>26</v>
      </c>
      <c r="I69" s="91"/>
      <c r="J69" s="91"/>
      <c r="K69" s="91"/>
      <c r="L69" s="91"/>
    </row>
    <row r="71" spans="2:12">
      <c r="B71" s="23" t="s">
        <v>27</v>
      </c>
      <c r="C71" s="24">
        <v>45962</v>
      </c>
      <c r="E71" s="25" t="s">
        <v>28</v>
      </c>
      <c r="F71" s="26">
        <v>45962</v>
      </c>
      <c r="H71" s="23" t="s">
        <v>27</v>
      </c>
      <c r="I71" s="24">
        <v>45992</v>
      </c>
      <c r="K71" s="25" t="s">
        <v>28</v>
      </c>
      <c r="L71" s="26">
        <v>45992</v>
      </c>
    </row>
    <row r="72" spans="2:12">
      <c r="B72" s="11" t="s">
        <v>30</v>
      </c>
      <c r="C72" s="27">
        <f>+I66</f>
        <v>889.32999999999993</v>
      </c>
      <c r="E72" s="11" t="str">
        <f>+Gastos!C95</f>
        <v>Pago Confeccion Placa Recordatoria para CM Elias Aguirre</v>
      </c>
      <c r="F72" s="12">
        <f>+Gastos!D95</f>
        <v>315</v>
      </c>
      <c r="H72" s="11" t="s">
        <v>30</v>
      </c>
      <c r="I72" s="27">
        <f>+C79</f>
        <v>445.32999999999993</v>
      </c>
      <c r="K72" s="11" t="str">
        <f>+Gastos!C103</f>
        <v>Pago Arreglo Floral - Carlos Santa Cruz - Huanuco</v>
      </c>
      <c r="L72" s="12">
        <f>+Gastos!D103</f>
        <v>180</v>
      </c>
    </row>
    <row r="73" spans="2:12">
      <c r="B73" s="11" t="s">
        <v>29</v>
      </c>
      <c r="C73" s="27">
        <f>+'JUL2025'!D39</f>
        <v>0</v>
      </c>
      <c r="E73" s="11" t="str">
        <f>+Gastos!C96</f>
        <v xml:space="preserve">Pago Traslado-Entrega - Caja Placa </v>
      </c>
      <c r="F73" s="12">
        <f>+Gastos!D96</f>
        <v>24</v>
      </c>
      <c r="H73" s="11" t="s">
        <v>29</v>
      </c>
      <c r="I73" s="27">
        <f>+'DIC2025'!D9</f>
        <v>0</v>
      </c>
      <c r="K73" s="11" t="str">
        <f>+Gastos!C104</f>
        <v>Pago Inicial Placa Conmemorativa Bodas de Oro - XXX Promocion</v>
      </c>
      <c r="L73" s="12">
        <f>+Gastos!D104</f>
        <v>265.33</v>
      </c>
    </row>
    <row r="74" spans="2:12">
      <c r="B74" s="11" t="s">
        <v>31</v>
      </c>
      <c r="C74" s="27">
        <f>+'JUL2025'!E39</f>
        <v>0</v>
      </c>
      <c r="E74" s="11" t="str">
        <f>+Gastos!C97</f>
        <v>Pago Arreglo Floral - Luis Smith - Trujillo</v>
      </c>
      <c r="F74" s="12">
        <f>+Gastos!D97</f>
        <v>105</v>
      </c>
      <c r="H74" s="11" t="s">
        <v>31</v>
      </c>
      <c r="I74" s="27">
        <f>+'DIC2025'!E9</f>
        <v>0</v>
      </c>
      <c r="K74" s="11"/>
      <c r="L74" s="12"/>
    </row>
    <row r="75" spans="2:12">
      <c r="B75" s="11" t="s">
        <v>34</v>
      </c>
      <c r="C75" s="27">
        <f>+'JUL2025'!F39</f>
        <v>0</v>
      </c>
      <c r="E75" s="11"/>
      <c r="F75" s="12"/>
      <c r="H75" s="11" t="s">
        <v>34</v>
      </c>
      <c r="I75" s="27">
        <f>+'DIC2025'!F9</f>
        <v>0</v>
      </c>
      <c r="K75" s="11"/>
      <c r="L75" s="12"/>
    </row>
    <row r="76" spans="2:12">
      <c r="B76" s="11" t="s">
        <v>32</v>
      </c>
      <c r="C76" s="27">
        <v>0</v>
      </c>
      <c r="E76" s="11"/>
      <c r="F76" s="12"/>
      <c r="H76" s="11" t="s">
        <v>32</v>
      </c>
      <c r="I76" s="27">
        <f>+'DIC2025'!N8</f>
        <v>0</v>
      </c>
      <c r="K76" s="11"/>
      <c r="L76" s="12"/>
    </row>
    <row r="77" spans="2:12">
      <c r="B77" s="28" t="s">
        <v>13</v>
      </c>
      <c r="C77" s="29">
        <f>SUM(C72:C76)</f>
        <v>889.32999999999993</v>
      </c>
      <c r="E77" s="30" t="s">
        <v>13</v>
      </c>
      <c r="F77" s="12">
        <f>SUM(F72:F76)</f>
        <v>444</v>
      </c>
      <c r="H77" s="28" t="s">
        <v>13</v>
      </c>
      <c r="I77" s="29">
        <f>SUM(I72:I76)</f>
        <v>445.32999999999993</v>
      </c>
      <c r="K77" s="30" t="s">
        <v>13</v>
      </c>
      <c r="L77" s="71">
        <f>SUM(L72:L76)</f>
        <v>445.33</v>
      </c>
    </row>
    <row r="79" spans="2:12">
      <c r="B79" s="31" t="s">
        <v>33</v>
      </c>
      <c r="C79" s="32">
        <f>C77-F77</f>
        <v>445.32999999999993</v>
      </c>
      <c r="H79" s="31" t="s">
        <v>33</v>
      </c>
      <c r="I79" s="32">
        <f>I77-L77</f>
        <v>0</v>
      </c>
      <c r="K79" s="72"/>
      <c r="L79" s="77"/>
    </row>
  </sheetData>
  <mergeCells count="12">
    <mergeCell ref="B56:F56"/>
    <mergeCell ref="H56:L56"/>
    <mergeCell ref="B69:F69"/>
    <mergeCell ref="H69:L69"/>
    <mergeCell ref="B43:F43"/>
    <mergeCell ref="H43:L43"/>
    <mergeCell ref="B3:F3"/>
    <mergeCell ref="H3:L3"/>
    <mergeCell ref="B17:F17"/>
    <mergeCell ref="H17:L17"/>
    <mergeCell ref="B30:F30"/>
    <mergeCell ref="H30:L30"/>
  </mergeCells>
  <pageMargins left="0.7" right="0.7" top="0.75" bottom="0.75" header="0.3" footer="0.3"/>
  <ignoredErrors>
    <ignoredError sqref="L11 F11 F25 F38 I51 L51 L64 I64 F64 F77 L77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8BA1-654D-482A-BE53-C0CE4F736FB6}">
  <dimension ref="B1:Q35"/>
  <sheetViews>
    <sheetView zoomScale="80" zoomScaleNormal="80" workbookViewId="0">
      <selection activeCell="L24" sqref="L24"/>
    </sheetView>
  </sheetViews>
  <sheetFormatPr baseColWidth="10" defaultRowHeight="15"/>
  <cols>
    <col min="1" max="1" width="1.85546875" customWidth="1"/>
    <col min="2" max="2" width="6.42578125" customWidth="1"/>
    <col min="3" max="3" width="28.140625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3.1406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0.710937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 hidden="1">
      <c r="B4" s="4"/>
      <c r="C4" s="5" t="s">
        <v>35</v>
      </c>
      <c r="D4" s="6">
        <f>9290</f>
        <v>9290</v>
      </c>
      <c r="E4" s="6">
        <f>15742.92</f>
        <v>15742.92</v>
      </c>
      <c r="F4" s="6">
        <f>13500</f>
        <v>13500</v>
      </c>
      <c r="G4" s="6">
        <v>554.96</v>
      </c>
      <c r="H4" s="7"/>
      <c r="I4" s="8" t="s">
        <v>11</v>
      </c>
      <c r="L4" s="4"/>
      <c r="M4" s="5" t="s">
        <v>36</v>
      </c>
      <c r="N4" s="6">
        <v>1215</v>
      </c>
      <c r="O4" s="7"/>
      <c r="P4" s="8" t="s">
        <v>11</v>
      </c>
      <c r="Q4" s="9"/>
    </row>
    <row r="5" spans="2:17" hidden="1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</row>
    <row r="6" spans="2:17" ht="15" customHeight="1">
      <c r="B6" s="4">
        <v>1</v>
      </c>
      <c r="C6" s="43" t="s">
        <v>43</v>
      </c>
      <c r="D6" s="41" t="s">
        <v>52</v>
      </c>
      <c r="E6" s="12">
        <v>0</v>
      </c>
      <c r="F6" s="12">
        <v>0</v>
      </c>
      <c r="G6" s="14">
        <v>45304</v>
      </c>
      <c r="H6" s="4" t="s">
        <v>12</v>
      </c>
      <c r="I6" s="15" t="s">
        <v>44</v>
      </c>
      <c r="L6" s="4">
        <v>1</v>
      </c>
      <c r="M6" s="11"/>
      <c r="N6" s="12">
        <v>0</v>
      </c>
      <c r="O6" s="13"/>
      <c r="P6" s="4"/>
      <c r="Q6" s="11"/>
    </row>
    <row r="7" spans="2:17" ht="15" customHeight="1">
      <c r="B7" s="4">
        <v>2</v>
      </c>
      <c r="C7" s="43" t="s">
        <v>47</v>
      </c>
      <c r="D7" s="41" t="s">
        <v>52</v>
      </c>
      <c r="E7" s="12">
        <v>0</v>
      </c>
      <c r="F7" s="12">
        <v>0</v>
      </c>
      <c r="G7" s="14">
        <v>45319</v>
      </c>
      <c r="H7" s="4" t="s">
        <v>12</v>
      </c>
      <c r="I7" s="15" t="s">
        <v>48</v>
      </c>
      <c r="L7" s="4">
        <v>2</v>
      </c>
      <c r="M7" s="11"/>
      <c r="N7" s="12">
        <v>0</v>
      </c>
      <c r="O7" s="13"/>
      <c r="P7" s="4"/>
      <c r="Q7" s="11"/>
    </row>
    <row r="8" spans="2:17" ht="15" customHeight="1">
      <c r="B8" s="4">
        <v>3</v>
      </c>
      <c r="C8" s="43" t="s">
        <v>49</v>
      </c>
      <c r="D8" s="41" t="s">
        <v>52</v>
      </c>
      <c r="E8" s="12">
        <v>0</v>
      </c>
      <c r="F8" s="12">
        <v>0</v>
      </c>
      <c r="G8" s="14">
        <v>45531</v>
      </c>
      <c r="H8" s="4" t="s">
        <v>12</v>
      </c>
      <c r="I8" s="15" t="s">
        <v>50</v>
      </c>
      <c r="M8" s="16" t="s">
        <v>13</v>
      </c>
      <c r="N8" s="17">
        <f>SUM(N6:N7)</f>
        <v>0</v>
      </c>
    </row>
    <row r="9" spans="2:17" ht="15" customHeight="1">
      <c r="B9" s="4">
        <v>4</v>
      </c>
      <c r="C9" s="43" t="s">
        <v>45</v>
      </c>
      <c r="D9" s="41" t="s">
        <v>52</v>
      </c>
      <c r="E9" s="12">
        <v>0</v>
      </c>
      <c r="F9" s="12">
        <v>0</v>
      </c>
      <c r="G9" s="14">
        <v>45646</v>
      </c>
      <c r="H9" s="4" t="s">
        <v>12</v>
      </c>
      <c r="I9" s="40" t="s">
        <v>51</v>
      </c>
    </row>
    <row r="10" spans="2:17" ht="15" customHeight="1">
      <c r="B10" s="4">
        <v>5</v>
      </c>
      <c r="C10" s="11" t="s">
        <v>55</v>
      </c>
      <c r="D10" s="12">
        <v>120</v>
      </c>
      <c r="E10" s="12">
        <v>0</v>
      </c>
      <c r="F10" s="12">
        <v>0</v>
      </c>
      <c r="G10" s="14">
        <v>45661</v>
      </c>
      <c r="H10" s="4" t="s">
        <v>12</v>
      </c>
      <c r="I10" s="15" t="s">
        <v>56</v>
      </c>
    </row>
    <row r="11" spans="2:17" ht="15" customHeight="1">
      <c r="B11" s="4">
        <v>6</v>
      </c>
      <c r="C11" s="11" t="s">
        <v>57</v>
      </c>
      <c r="D11" s="12">
        <v>120</v>
      </c>
      <c r="E11" s="12">
        <v>0</v>
      </c>
      <c r="F11" s="12">
        <v>0</v>
      </c>
      <c r="G11" s="14">
        <v>45663</v>
      </c>
      <c r="H11" s="4" t="s">
        <v>58</v>
      </c>
      <c r="I11" s="15" t="s">
        <v>59</v>
      </c>
      <c r="L11" s="93" t="s">
        <v>54</v>
      </c>
      <c r="M11" s="94"/>
      <c r="N11" s="39">
        <f>3600</f>
        <v>3600</v>
      </c>
    </row>
    <row r="12" spans="2:17" ht="15" customHeight="1">
      <c r="B12" s="4">
        <v>7</v>
      </c>
      <c r="C12" s="11" t="s">
        <v>60</v>
      </c>
      <c r="D12" s="12">
        <v>120</v>
      </c>
      <c r="E12" s="12">
        <v>0</v>
      </c>
      <c r="F12" s="12">
        <v>0</v>
      </c>
      <c r="G12" s="14">
        <v>45663</v>
      </c>
      <c r="H12" s="4" t="s">
        <v>12</v>
      </c>
      <c r="I12" s="15" t="s">
        <v>61</v>
      </c>
    </row>
    <row r="13" spans="2:17" ht="15" customHeight="1">
      <c r="B13" s="4">
        <v>8</v>
      </c>
      <c r="C13" s="11" t="s">
        <v>62</v>
      </c>
      <c r="D13" s="12">
        <v>120</v>
      </c>
      <c r="E13" s="12">
        <v>0</v>
      </c>
      <c r="F13" s="12">
        <v>0</v>
      </c>
      <c r="G13" s="14">
        <v>45663</v>
      </c>
      <c r="H13" s="4" t="s">
        <v>12</v>
      </c>
      <c r="I13" s="15" t="s">
        <v>63</v>
      </c>
    </row>
    <row r="14" spans="2:17" ht="15" customHeight="1">
      <c r="B14" s="4">
        <v>9</v>
      </c>
      <c r="C14" s="11" t="s">
        <v>64</v>
      </c>
      <c r="D14" s="12">
        <v>120</v>
      </c>
      <c r="E14" s="12">
        <v>0</v>
      </c>
      <c r="F14" s="12">
        <v>0</v>
      </c>
      <c r="G14" s="14">
        <v>45664</v>
      </c>
      <c r="H14" s="4" t="s">
        <v>12</v>
      </c>
      <c r="I14" s="15" t="s">
        <v>65</v>
      </c>
    </row>
    <row r="15" spans="2:17" ht="15" customHeight="1">
      <c r="B15" s="4">
        <v>10</v>
      </c>
      <c r="C15" s="11" t="s">
        <v>72</v>
      </c>
      <c r="D15" s="12">
        <v>60</v>
      </c>
      <c r="E15" s="12">
        <v>0</v>
      </c>
      <c r="F15" s="12">
        <v>0</v>
      </c>
      <c r="G15" s="14">
        <v>45665</v>
      </c>
      <c r="H15" s="4" t="s">
        <v>12</v>
      </c>
      <c r="I15" s="15" t="s">
        <v>71</v>
      </c>
    </row>
    <row r="16" spans="2:17" ht="15" customHeight="1">
      <c r="B16" s="4">
        <v>11</v>
      </c>
      <c r="C16" s="11" t="s">
        <v>74</v>
      </c>
      <c r="D16" s="12">
        <v>120</v>
      </c>
      <c r="E16" s="12">
        <v>0</v>
      </c>
      <c r="F16" s="12">
        <v>0</v>
      </c>
      <c r="G16" s="14">
        <v>45665</v>
      </c>
      <c r="H16" s="4" t="s">
        <v>11</v>
      </c>
      <c r="I16" s="15" t="s">
        <v>73</v>
      </c>
    </row>
    <row r="17" spans="2:11" ht="15" customHeight="1">
      <c r="B17" s="4">
        <v>12</v>
      </c>
      <c r="C17" s="11" t="s">
        <v>76</v>
      </c>
      <c r="D17" s="12">
        <v>120</v>
      </c>
      <c r="E17" s="12">
        <v>0</v>
      </c>
      <c r="F17" s="12">
        <v>0</v>
      </c>
      <c r="G17" s="14">
        <v>45666</v>
      </c>
      <c r="H17" s="4" t="s">
        <v>12</v>
      </c>
      <c r="I17" s="15" t="s">
        <v>77</v>
      </c>
    </row>
    <row r="18" spans="2:11" ht="15" customHeight="1">
      <c r="B18" s="4">
        <v>13</v>
      </c>
      <c r="C18" s="11" t="s">
        <v>78</v>
      </c>
      <c r="D18" s="12">
        <v>120</v>
      </c>
      <c r="E18" s="12">
        <v>0</v>
      </c>
      <c r="F18" s="12">
        <v>0</v>
      </c>
      <c r="G18" s="14">
        <v>45667</v>
      </c>
      <c r="H18" s="4" t="s">
        <v>12</v>
      </c>
      <c r="I18" s="15" t="s">
        <v>81</v>
      </c>
      <c r="K18" t="s">
        <v>14</v>
      </c>
    </row>
    <row r="19" spans="2:11" ht="15" customHeight="1">
      <c r="B19" s="4">
        <v>14</v>
      </c>
      <c r="C19" s="11" t="s">
        <v>79</v>
      </c>
      <c r="D19" s="12">
        <v>120</v>
      </c>
      <c r="E19" s="12">
        <v>0</v>
      </c>
      <c r="F19" s="12">
        <v>0</v>
      </c>
      <c r="G19" s="14">
        <v>45667</v>
      </c>
      <c r="H19" s="4" t="s">
        <v>12</v>
      </c>
      <c r="I19" s="15" t="s">
        <v>80</v>
      </c>
    </row>
    <row r="20" spans="2:11" ht="15" customHeight="1">
      <c r="B20" s="4">
        <v>15</v>
      </c>
      <c r="C20" s="11" t="s">
        <v>82</v>
      </c>
      <c r="D20" s="12">
        <v>120</v>
      </c>
      <c r="E20" s="12">
        <v>0</v>
      </c>
      <c r="F20" s="12">
        <v>0</v>
      </c>
      <c r="G20" s="14">
        <v>45667</v>
      </c>
      <c r="H20" s="4" t="s">
        <v>83</v>
      </c>
      <c r="I20" s="15" t="s">
        <v>84</v>
      </c>
    </row>
    <row r="21" spans="2:11" ht="15" customHeight="1">
      <c r="B21" s="4">
        <v>16</v>
      </c>
      <c r="C21" s="11" t="s">
        <v>85</v>
      </c>
      <c r="D21" s="12">
        <v>120</v>
      </c>
      <c r="E21" s="12">
        <v>0</v>
      </c>
      <c r="F21" s="12">
        <v>0</v>
      </c>
      <c r="G21" s="14">
        <v>45669</v>
      </c>
      <c r="H21" s="4" t="s">
        <v>58</v>
      </c>
      <c r="I21" s="15" t="s">
        <v>86</v>
      </c>
    </row>
    <row r="22" spans="2:11" ht="15" customHeight="1">
      <c r="B22" s="4">
        <v>17</v>
      </c>
      <c r="C22" s="11" t="s">
        <v>88</v>
      </c>
      <c r="D22" s="12">
        <v>120</v>
      </c>
      <c r="E22" s="12">
        <v>0</v>
      </c>
      <c r="F22" s="12">
        <v>0</v>
      </c>
      <c r="G22" s="14">
        <v>45671</v>
      </c>
      <c r="H22" s="4" t="s">
        <v>11</v>
      </c>
      <c r="I22" s="15" t="s">
        <v>89</v>
      </c>
    </row>
    <row r="23" spans="2:11" ht="15" customHeight="1">
      <c r="C23" s="16" t="s">
        <v>13</v>
      </c>
      <c r="D23" s="17">
        <f>SUM(D10:D22)</f>
        <v>1500</v>
      </c>
      <c r="E23" s="17">
        <f>SUM(E6:E22)</f>
        <v>0</v>
      </c>
      <c r="F23" s="17">
        <f>SUM(F6:F22)</f>
        <v>0</v>
      </c>
      <c r="G23" s="18">
        <f>SUM(D23:F23)</f>
        <v>1500</v>
      </c>
    </row>
    <row r="24" spans="2:11" ht="15" customHeight="1"/>
    <row r="25" spans="2:11" ht="15" customHeight="1"/>
    <row r="26" spans="2:11" ht="15" customHeight="1">
      <c r="D26" s="35"/>
      <c r="E26" s="46" t="s">
        <v>87</v>
      </c>
      <c r="F26" s="42"/>
      <c r="G26" s="42"/>
      <c r="H26" s="42"/>
    </row>
    <row r="27" spans="2:11" ht="15" customHeight="1"/>
    <row r="28" spans="2:11">
      <c r="G28" t="s">
        <v>14</v>
      </c>
    </row>
    <row r="30" spans="2:11">
      <c r="C30" t="s">
        <v>15</v>
      </c>
      <c r="D30" s="3">
        <v>16</v>
      </c>
    </row>
    <row r="31" spans="2:11">
      <c r="C31" t="s">
        <v>16</v>
      </c>
      <c r="D31" s="3">
        <v>0</v>
      </c>
    </row>
    <row r="32" spans="2:11">
      <c r="C32" t="s">
        <v>17</v>
      </c>
      <c r="D32" s="3">
        <v>1</v>
      </c>
    </row>
    <row r="33" spans="3:4">
      <c r="C33" t="s">
        <v>18</v>
      </c>
      <c r="D33" s="3">
        <v>0</v>
      </c>
    </row>
    <row r="34" spans="3:4">
      <c r="C34" t="s">
        <v>75</v>
      </c>
      <c r="D34" s="3">
        <v>0</v>
      </c>
    </row>
    <row r="35" spans="3:4">
      <c r="D35" s="3"/>
    </row>
  </sheetData>
  <mergeCells count="3">
    <mergeCell ref="B2:I2"/>
    <mergeCell ref="L2:Q2"/>
    <mergeCell ref="L11:M11"/>
  </mergeCells>
  <pageMargins left="0.7" right="0.7" top="0.75" bottom="0.75" header="0.3" footer="0.3"/>
  <ignoredErrors>
    <ignoredError sqref="I6:I8 D6:D9 I10:I15 I17 I19:I20" numberStoredAsText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6851-2FA9-4DF2-8B25-266D44BFD53B}">
  <dimension ref="B1:Q20"/>
  <sheetViews>
    <sheetView zoomScale="80" zoomScaleNormal="80" workbookViewId="0">
      <selection activeCell="E24" sqref="E24"/>
    </sheetView>
  </sheetViews>
  <sheetFormatPr baseColWidth="10" defaultRowHeight="15"/>
  <cols>
    <col min="1" max="1" width="1.85546875" customWidth="1"/>
    <col min="2" max="2" width="6.42578125" customWidth="1"/>
    <col min="3" max="3" width="28.140625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3.1406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0.710937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</f>
        <v>1500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+'ENE2025'!N8</f>
        <v>0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/>
      <c r="N5" s="12">
        <v>0</v>
      </c>
      <c r="O5" s="13"/>
      <c r="P5" s="4"/>
      <c r="Q5" s="11"/>
    </row>
    <row r="6" spans="2:17" ht="15" customHeight="1">
      <c r="B6" s="4">
        <v>18</v>
      </c>
      <c r="C6" s="11" t="s">
        <v>93</v>
      </c>
      <c r="D6" s="12">
        <v>120</v>
      </c>
      <c r="E6" s="12">
        <v>0</v>
      </c>
      <c r="F6" s="12">
        <v>0</v>
      </c>
      <c r="G6" s="14">
        <v>45689</v>
      </c>
      <c r="H6" s="4" t="s">
        <v>12</v>
      </c>
      <c r="I6" s="15">
        <v>10441365</v>
      </c>
      <c r="L6" s="4">
        <v>2</v>
      </c>
      <c r="M6" s="11"/>
      <c r="N6" s="12">
        <v>0</v>
      </c>
      <c r="O6" s="13"/>
      <c r="P6" s="4"/>
      <c r="Q6" s="11"/>
    </row>
    <row r="7" spans="2:17" ht="15" customHeight="1">
      <c r="B7" s="4">
        <v>19</v>
      </c>
      <c r="C7" s="11" t="s">
        <v>94</v>
      </c>
      <c r="D7" s="12">
        <v>120</v>
      </c>
      <c r="E7" s="12">
        <v>140</v>
      </c>
      <c r="F7" s="12">
        <v>0</v>
      </c>
      <c r="G7" s="14">
        <v>45691</v>
      </c>
      <c r="H7" s="4" t="s">
        <v>12</v>
      </c>
      <c r="I7" s="15" t="s">
        <v>95</v>
      </c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20</v>
      </c>
      <c r="C8" s="11" t="s">
        <v>96</v>
      </c>
      <c r="D8" s="12">
        <v>120</v>
      </c>
      <c r="E8" s="12">
        <v>0</v>
      </c>
      <c r="F8" s="12">
        <v>0</v>
      </c>
      <c r="G8" s="14">
        <v>45692</v>
      </c>
      <c r="H8" s="4" t="s">
        <v>12</v>
      </c>
      <c r="I8" s="15">
        <v>13007780</v>
      </c>
      <c r="M8" s="16" t="s">
        <v>13</v>
      </c>
      <c r="N8" s="17">
        <f>SUM(N5:N7)</f>
        <v>0</v>
      </c>
    </row>
    <row r="9" spans="2:17" ht="15" customHeight="1">
      <c r="B9" s="4">
        <v>21</v>
      </c>
      <c r="C9" s="11" t="s">
        <v>131</v>
      </c>
      <c r="D9" s="12">
        <v>120</v>
      </c>
      <c r="E9" s="12">
        <v>0</v>
      </c>
      <c r="F9" s="12">
        <v>0</v>
      </c>
      <c r="G9" s="14">
        <v>45703</v>
      </c>
      <c r="H9" s="4" t="s">
        <v>12</v>
      </c>
      <c r="I9" s="40">
        <v>12022039</v>
      </c>
    </row>
    <row r="10" spans="2:17" ht="15" customHeight="1">
      <c r="B10" s="4">
        <v>22</v>
      </c>
      <c r="C10" s="11" t="s">
        <v>122</v>
      </c>
      <c r="D10" s="12">
        <v>120</v>
      </c>
      <c r="E10" s="12">
        <v>0</v>
      </c>
      <c r="F10" s="12">
        <v>0</v>
      </c>
      <c r="G10" s="14">
        <v>45705</v>
      </c>
      <c r="H10" s="4" t="s">
        <v>12</v>
      </c>
      <c r="I10" s="15" t="s">
        <v>121</v>
      </c>
      <c r="L10" s="93" t="s">
        <v>54</v>
      </c>
      <c r="M10" s="94"/>
      <c r="N10" s="39">
        <f>3600</f>
        <v>3600</v>
      </c>
    </row>
    <row r="11" spans="2:17" ht="15" customHeight="1">
      <c r="C11" s="16" t="s">
        <v>13</v>
      </c>
      <c r="D11" s="17">
        <f>SUM(D6:D10)</f>
        <v>600</v>
      </c>
      <c r="E11" s="17">
        <f>SUM(E6:E10)</f>
        <v>140</v>
      </c>
      <c r="F11" s="17">
        <f>SUM(F6:F10)</f>
        <v>0</v>
      </c>
      <c r="G11" s="18">
        <f>SUM(D11:F11)</f>
        <v>740</v>
      </c>
    </row>
    <row r="12" spans="2:17" ht="15" customHeight="1">
      <c r="L12" s="95" t="s">
        <v>91</v>
      </c>
      <c r="M12" s="96"/>
      <c r="N12" s="39">
        <f>+'ENE2025'!G23</f>
        <v>1500</v>
      </c>
    </row>
    <row r="13" spans="2:17">
      <c r="G13" t="s">
        <v>14</v>
      </c>
    </row>
    <row r="15" spans="2:17">
      <c r="C15" t="s">
        <v>15</v>
      </c>
      <c r="D15" s="3">
        <v>5</v>
      </c>
    </row>
    <row r="16" spans="2:17">
      <c r="C16" t="s">
        <v>16</v>
      </c>
      <c r="D16" s="3">
        <v>0</v>
      </c>
    </row>
    <row r="17" spans="3:4">
      <c r="C17" t="s">
        <v>17</v>
      </c>
      <c r="D17" s="3">
        <v>0</v>
      </c>
    </row>
    <row r="18" spans="3:4">
      <c r="C18" t="s">
        <v>18</v>
      </c>
      <c r="D18" s="3">
        <v>0</v>
      </c>
    </row>
    <row r="19" spans="3:4">
      <c r="C19" t="s">
        <v>75</v>
      </c>
      <c r="D19" s="3">
        <v>1</v>
      </c>
    </row>
    <row r="20" spans="3:4">
      <c r="D20" s="3"/>
    </row>
  </sheetData>
  <mergeCells count="4">
    <mergeCell ref="B2:I2"/>
    <mergeCell ref="L2:Q2"/>
    <mergeCell ref="L10:M10"/>
    <mergeCell ref="L12:M12"/>
  </mergeCells>
  <pageMargins left="0.7" right="0.7" top="0.75" bottom="0.75" header="0.3" footer="0.3"/>
  <ignoredErrors>
    <ignoredError sqref="N8" formulaRange="1"/>
    <ignoredError sqref="I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1DE0D-843C-462F-946A-D291FE1119A4}">
  <dimension ref="B1:Q20"/>
  <sheetViews>
    <sheetView zoomScale="80" zoomScaleNormal="80" workbookViewId="0">
      <selection activeCell="Q7" sqref="Q7"/>
    </sheetView>
  </sheetViews>
  <sheetFormatPr baseColWidth="10" defaultRowHeight="15"/>
  <cols>
    <col min="1" max="1" width="1.85546875" customWidth="1"/>
    <col min="2" max="2" width="6.42578125" customWidth="1"/>
    <col min="3" max="3" width="29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3.1406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0.710937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</f>
        <v>2240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+'ENE2025'!N8</f>
        <v>0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 t="s">
        <v>151</v>
      </c>
      <c r="N5" s="12">
        <v>35</v>
      </c>
      <c r="O5" s="13">
        <v>45731</v>
      </c>
      <c r="P5" s="4" t="s">
        <v>12</v>
      </c>
      <c r="Q5" s="73" t="s">
        <v>152</v>
      </c>
    </row>
    <row r="6" spans="2:17" ht="15" customHeight="1">
      <c r="B6" s="4">
        <v>23</v>
      </c>
      <c r="C6" s="11" t="s">
        <v>150</v>
      </c>
      <c r="D6" s="12">
        <v>120</v>
      </c>
      <c r="E6" s="12">
        <v>0</v>
      </c>
      <c r="F6" s="12">
        <v>0</v>
      </c>
      <c r="G6" s="14">
        <v>45731</v>
      </c>
      <c r="H6" s="4" t="s">
        <v>11</v>
      </c>
      <c r="I6" s="15" t="s">
        <v>153</v>
      </c>
      <c r="L6" s="4">
        <v>2</v>
      </c>
      <c r="M6" s="11" t="s">
        <v>154</v>
      </c>
      <c r="N6" s="12">
        <v>35</v>
      </c>
      <c r="O6" s="13">
        <v>45738</v>
      </c>
      <c r="P6" s="36" t="s">
        <v>12</v>
      </c>
      <c r="Q6" s="15" t="s">
        <v>164</v>
      </c>
    </row>
    <row r="7" spans="2:17" ht="15" customHeight="1">
      <c r="B7" s="4">
        <v>24</v>
      </c>
      <c r="C7" s="11" t="s">
        <v>130</v>
      </c>
      <c r="D7" s="12">
        <v>96.94</v>
      </c>
      <c r="E7" s="12">
        <v>0</v>
      </c>
      <c r="F7" s="12">
        <v>0</v>
      </c>
      <c r="G7" s="14">
        <v>45737</v>
      </c>
      <c r="H7" s="4" t="s">
        <v>11</v>
      </c>
      <c r="I7" s="15" t="s">
        <v>165</v>
      </c>
      <c r="L7" s="4">
        <v>3</v>
      </c>
      <c r="M7" s="11" t="s">
        <v>173</v>
      </c>
      <c r="N7" s="12">
        <v>35</v>
      </c>
      <c r="O7" s="13">
        <v>45747</v>
      </c>
      <c r="P7" s="4" t="s">
        <v>12</v>
      </c>
      <c r="Q7" s="73" t="s">
        <v>174</v>
      </c>
    </row>
    <row r="8" spans="2:17" ht="15" customHeight="1">
      <c r="B8" s="4">
        <v>25</v>
      </c>
      <c r="C8" s="11" t="s">
        <v>134</v>
      </c>
      <c r="D8" s="12">
        <v>96.94</v>
      </c>
      <c r="E8" s="12">
        <v>0</v>
      </c>
      <c r="F8" s="12">
        <v>0</v>
      </c>
      <c r="G8" s="14">
        <v>45737</v>
      </c>
      <c r="H8" s="4" t="s">
        <v>11</v>
      </c>
      <c r="I8" s="15" t="s">
        <v>165</v>
      </c>
      <c r="L8" s="11"/>
      <c r="M8" s="11"/>
      <c r="N8" s="11"/>
      <c r="O8" s="11"/>
      <c r="P8" s="11"/>
      <c r="Q8" s="11"/>
    </row>
    <row r="9" spans="2:17" ht="15" customHeight="1">
      <c r="B9" s="4">
        <v>26</v>
      </c>
      <c r="C9" s="11" t="s">
        <v>133</v>
      </c>
      <c r="D9" s="12">
        <v>120</v>
      </c>
      <c r="E9" s="12">
        <v>0</v>
      </c>
      <c r="F9" s="12">
        <v>0</v>
      </c>
      <c r="G9" s="14">
        <v>45747</v>
      </c>
      <c r="H9" s="4" t="s">
        <v>12</v>
      </c>
      <c r="I9" s="15" t="s">
        <v>178</v>
      </c>
      <c r="M9" s="83" t="s">
        <v>13</v>
      </c>
      <c r="N9" s="84">
        <f>SUM(N4:N8)</f>
        <v>105</v>
      </c>
    </row>
    <row r="10" spans="2:17" ht="15" customHeight="1">
      <c r="C10" s="16" t="s">
        <v>13</v>
      </c>
      <c r="D10" s="17">
        <f>SUM(D6:D9)</f>
        <v>433.88</v>
      </c>
      <c r="E10" s="17">
        <f>SUM(E6:E9)</f>
        <v>0</v>
      </c>
      <c r="F10" s="17">
        <f>SUM(F6:F9)</f>
        <v>0</v>
      </c>
      <c r="G10" s="18">
        <f>SUM(D10:F10)</f>
        <v>433.88</v>
      </c>
    </row>
    <row r="11" spans="2:17" ht="15" customHeight="1"/>
    <row r="12" spans="2:17" ht="15" customHeight="1"/>
    <row r="13" spans="2:17">
      <c r="G13" t="s">
        <v>14</v>
      </c>
    </row>
    <row r="15" spans="2:17">
      <c r="C15" t="s">
        <v>15</v>
      </c>
      <c r="D15" s="3">
        <v>4</v>
      </c>
    </row>
    <row r="16" spans="2:17">
      <c r="C16" t="s">
        <v>16</v>
      </c>
      <c r="D16" s="3">
        <v>0</v>
      </c>
      <c r="L16" s="93" t="s">
        <v>54</v>
      </c>
      <c r="M16" s="94"/>
      <c r="N16" s="39">
        <f>3600</f>
        <v>3600</v>
      </c>
    </row>
    <row r="17" spans="3:14">
      <c r="C17" t="s">
        <v>17</v>
      </c>
      <c r="D17" s="3">
        <v>0</v>
      </c>
    </row>
    <row r="18" spans="3:14">
      <c r="C18" t="s">
        <v>18</v>
      </c>
      <c r="D18" s="3">
        <v>0</v>
      </c>
      <c r="L18" s="95" t="s">
        <v>91</v>
      </c>
      <c r="M18" s="96"/>
      <c r="N18" s="39">
        <f>+'ENE2025'!G23</f>
        <v>1500</v>
      </c>
    </row>
    <row r="19" spans="3:14">
      <c r="C19" t="s">
        <v>75</v>
      </c>
      <c r="D19" s="3">
        <v>0</v>
      </c>
    </row>
    <row r="20" spans="3:14">
      <c r="D20" s="3"/>
      <c r="L20" s="95" t="s">
        <v>139</v>
      </c>
      <c r="M20" s="96"/>
      <c r="N20" s="39">
        <f>+'FEB2025'!G11</f>
        <v>740</v>
      </c>
    </row>
  </sheetData>
  <mergeCells count="5">
    <mergeCell ref="B2:I2"/>
    <mergeCell ref="L2:Q2"/>
    <mergeCell ref="L16:M16"/>
    <mergeCell ref="L18:M18"/>
    <mergeCell ref="L20:M20"/>
  </mergeCells>
  <pageMargins left="0.7" right="0.7" top="0.75" bottom="0.75" header="0.3" footer="0.3"/>
  <ignoredErrors>
    <ignoredError sqref="Q5 Q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07BC-E378-4BC0-B0F1-145B2D73C2F5}">
  <dimension ref="B1:R46"/>
  <sheetViews>
    <sheetView zoomScale="80" zoomScaleNormal="80" workbookViewId="0">
      <selection activeCell="N4" sqref="N4"/>
    </sheetView>
  </sheetViews>
  <sheetFormatPr baseColWidth="10" defaultRowHeight="15"/>
  <cols>
    <col min="1" max="1" width="1.85546875" customWidth="1"/>
    <col min="2" max="2" width="6.42578125" customWidth="1"/>
    <col min="3" max="3" width="29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3.140625" customWidth="1"/>
    <col min="9" max="9" width="20.5703125" customWidth="1"/>
    <col min="10" max="10" width="3.7109375" customWidth="1"/>
    <col min="11" max="11" width="4" customWidth="1"/>
    <col min="12" max="12" width="6.140625" customWidth="1"/>
    <col min="13" max="13" width="30.7109375" customWidth="1"/>
    <col min="14" max="14" width="10.710937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8" ht="7.5" customHeight="1"/>
    <row r="2" spans="2:18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8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8">
      <c r="B4" s="4"/>
      <c r="C4" s="5" t="s">
        <v>90</v>
      </c>
      <c r="D4" s="6">
        <f>+'ENE2025'!D23+'FEB2025'!G11+'MAR2025'!G10</f>
        <v>2673.88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</f>
        <v>105</v>
      </c>
      <c r="O4" s="7"/>
      <c r="P4" s="8"/>
      <c r="Q4" s="9"/>
    </row>
    <row r="5" spans="2:18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 t="s">
        <v>190</v>
      </c>
      <c r="N5" s="12">
        <v>35</v>
      </c>
      <c r="O5" s="13">
        <v>45754</v>
      </c>
      <c r="P5" s="4" t="s">
        <v>12</v>
      </c>
      <c r="Q5" s="73" t="s">
        <v>191</v>
      </c>
      <c r="R5" t="s">
        <v>235</v>
      </c>
    </row>
    <row r="6" spans="2:18" ht="15" customHeight="1">
      <c r="B6" s="4">
        <v>26</v>
      </c>
      <c r="C6" s="11" t="s">
        <v>127</v>
      </c>
      <c r="D6" s="12">
        <v>120</v>
      </c>
      <c r="E6" s="12">
        <v>0</v>
      </c>
      <c r="F6" s="12">
        <v>0</v>
      </c>
      <c r="G6" s="14">
        <v>45748</v>
      </c>
      <c r="H6" s="4" t="s">
        <v>12</v>
      </c>
      <c r="I6" s="15" t="s">
        <v>186</v>
      </c>
      <c r="L6" s="4">
        <v>2</v>
      </c>
      <c r="M6" s="11"/>
      <c r="N6" s="12"/>
      <c r="O6" s="13"/>
      <c r="P6" s="36"/>
      <c r="Q6" s="15"/>
    </row>
    <row r="7" spans="2:18" ht="15" customHeight="1">
      <c r="B7" s="4">
        <v>27</v>
      </c>
      <c r="C7" s="11" t="s">
        <v>128</v>
      </c>
      <c r="D7" s="12">
        <v>120</v>
      </c>
      <c r="E7" s="12">
        <v>0</v>
      </c>
      <c r="F7" s="12">
        <v>0</v>
      </c>
      <c r="G7" s="14">
        <v>45754</v>
      </c>
      <c r="H7" s="4" t="s">
        <v>83</v>
      </c>
      <c r="I7" s="15" t="s">
        <v>188</v>
      </c>
      <c r="L7" s="4">
        <v>3</v>
      </c>
      <c r="M7" s="11"/>
      <c r="N7" s="12">
        <v>0</v>
      </c>
      <c r="O7" s="13"/>
      <c r="P7" s="4"/>
      <c r="Q7" s="11"/>
    </row>
    <row r="8" spans="2:18" ht="15" customHeight="1">
      <c r="B8" s="4">
        <v>28</v>
      </c>
      <c r="C8" s="11" t="s">
        <v>192</v>
      </c>
      <c r="D8" s="12">
        <v>0</v>
      </c>
      <c r="E8" s="12">
        <v>0</v>
      </c>
      <c r="F8" s="12">
        <v>20</v>
      </c>
      <c r="G8" s="14">
        <v>45763</v>
      </c>
      <c r="H8" s="4" t="s">
        <v>12</v>
      </c>
      <c r="I8" s="15">
        <v>3418783</v>
      </c>
      <c r="L8" s="4">
        <v>4</v>
      </c>
      <c r="M8" s="11"/>
      <c r="N8" s="12">
        <v>0</v>
      </c>
      <c r="O8" s="13"/>
      <c r="P8" s="4"/>
      <c r="Q8" s="11"/>
    </row>
    <row r="9" spans="2:18" ht="15" customHeight="1">
      <c r="B9" s="4">
        <v>29</v>
      </c>
      <c r="C9" s="11" t="s">
        <v>132</v>
      </c>
      <c r="D9" s="12">
        <v>0</v>
      </c>
      <c r="E9" s="12">
        <v>0</v>
      </c>
      <c r="F9" s="12">
        <v>20</v>
      </c>
      <c r="G9" s="14">
        <v>45763</v>
      </c>
      <c r="H9" s="4" t="s">
        <v>83</v>
      </c>
      <c r="I9" s="40">
        <v>75187220</v>
      </c>
      <c r="M9" s="16" t="s">
        <v>13</v>
      </c>
      <c r="N9" s="17">
        <f>SUM(N5:N8)</f>
        <v>35</v>
      </c>
    </row>
    <row r="10" spans="2:18" ht="15" customHeight="1">
      <c r="B10" s="4">
        <v>30</v>
      </c>
      <c r="C10" s="11" t="s">
        <v>137</v>
      </c>
      <c r="D10" s="12">
        <v>0</v>
      </c>
      <c r="E10" s="12">
        <v>0</v>
      </c>
      <c r="F10" s="12">
        <v>20</v>
      </c>
      <c r="G10" s="14">
        <v>45763</v>
      </c>
      <c r="H10" s="4" t="s">
        <v>12</v>
      </c>
      <c r="I10" s="15" t="s">
        <v>201</v>
      </c>
    </row>
    <row r="11" spans="2:18" ht="15" customHeight="1">
      <c r="B11" s="4">
        <v>31</v>
      </c>
      <c r="C11" s="11" t="s">
        <v>129</v>
      </c>
      <c r="D11" s="12">
        <v>0</v>
      </c>
      <c r="E11" s="12">
        <v>0</v>
      </c>
      <c r="F11" s="12">
        <v>20</v>
      </c>
      <c r="G11" s="14">
        <v>45765</v>
      </c>
      <c r="H11" s="4" t="s">
        <v>12</v>
      </c>
      <c r="I11" s="40" t="s">
        <v>197</v>
      </c>
      <c r="L11" s="93" t="s">
        <v>54</v>
      </c>
      <c r="M11" s="94"/>
      <c r="N11" s="39">
        <f>3600</f>
        <v>3600</v>
      </c>
    </row>
    <row r="12" spans="2:18" ht="15" customHeight="1">
      <c r="B12" s="4">
        <v>32</v>
      </c>
      <c r="C12" s="11" t="s">
        <v>193</v>
      </c>
      <c r="D12" s="12">
        <v>0</v>
      </c>
      <c r="E12" s="12">
        <v>0</v>
      </c>
      <c r="F12" s="12">
        <v>20</v>
      </c>
      <c r="G12" s="14">
        <v>45765</v>
      </c>
      <c r="H12" s="4" t="s">
        <v>12</v>
      </c>
      <c r="I12" s="40" t="s">
        <v>197</v>
      </c>
    </row>
    <row r="13" spans="2:18">
      <c r="B13" s="4">
        <v>33</v>
      </c>
      <c r="C13" s="11" t="s">
        <v>194</v>
      </c>
      <c r="D13" s="12">
        <v>0</v>
      </c>
      <c r="E13" s="12">
        <v>0</v>
      </c>
      <c r="F13" s="12">
        <v>20</v>
      </c>
      <c r="G13" s="14">
        <v>45765</v>
      </c>
      <c r="H13" s="4" t="s">
        <v>12</v>
      </c>
      <c r="I13" s="40" t="s">
        <v>198</v>
      </c>
      <c r="L13" s="95" t="s">
        <v>91</v>
      </c>
      <c r="M13" s="96"/>
      <c r="N13" s="39">
        <f>+'ENE2025'!G23</f>
        <v>1500</v>
      </c>
    </row>
    <row r="14" spans="2:18">
      <c r="B14" s="4">
        <v>34</v>
      </c>
      <c r="C14" s="11" t="s">
        <v>195</v>
      </c>
      <c r="D14" s="12">
        <v>0</v>
      </c>
      <c r="E14" s="12">
        <v>0</v>
      </c>
      <c r="F14" s="12">
        <v>20</v>
      </c>
      <c r="G14" s="14">
        <v>45766</v>
      </c>
      <c r="H14" s="4" t="s">
        <v>12</v>
      </c>
      <c r="I14" s="40" t="s">
        <v>199</v>
      </c>
    </row>
    <row r="15" spans="2:18">
      <c r="B15" s="4">
        <v>35</v>
      </c>
      <c r="C15" s="11" t="s">
        <v>196</v>
      </c>
      <c r="D15" s="12">
        <v>0</v>
      </c>
      <c r="E15" s="12">
        <v>0</v>
      </c>
      <c r="F15" s="12">
        <v>20</v>
      </c>
      <c r="G15" s="14">
        <v>45766</v>
      </c>
      <c r="H15" s="4" t="s">
        <v>83</v>
      </c>
      <c r="I15" s="40" t="s">
        <v>200</v>
      </c>
      <c r="L15" s="95" t="s">
        <v>139</v>
      </c>
      <c r="M15" s="96"/>
      <c r="N15" s="39">
        <f>+'FEB2025'!G11</f>
        <v>740</v>
      </c>
    </row>
    <row r="16" spans="2:18">
      <c r="B16" s="4">
        <v>36</v>
      </c>
      <c r="C16" s="11" t="s">
        <v>202</v>
      </c>
      <c r="D16" s="12">
        <v>120</v>
      </c>
      <c r="E16" s="12">
        <v>250</v>
      </c>
      <c r="F16" s="12">
        <v>0</v>
      </c>
      <c r="G16" s="14">
        <v>45768</v>
      </c>
      <c r="H16" s="4" t="s">
        <v>203</v>
      </c>
      <c r="I16" s="15" t="s">
        <v>204</v>
      </c>
    </row>
    <row r="17" spans="2:14">
      <c r="B17" s="4">
        <v>37</v>
      </c>
      <c r="C17" s="11" t="s">
        <v>57</v>
      </c>
      <c r="D17" s="12">
        <v>0</v>
      </c>
      <c r="E17" s="12">
        <v>0</v>
      </c>
      <c r="F17" s="12">
        <v>20</v>
      </c>
      <c r="G17" s="14">
        <v>45767</v>
      </c>
      <c r="H17" s="4" t="s">
        <v>205</v>
      </c>
      <c r="I17" s="86" t="s">
        <v>206</v>
      </c>
      <c r="L17" s="95" t="s">
        <v>172</v>
      </c>
      <c r="M17" s="96"/>
      <c r="N17" s="39">
        <f>+'MAR2025'!G10+'MAR2025'!N9</f>
        <v>538.88</v>
      </c>
    </row>
    <row r="18" spans="2:14">
      <c r="B18" s="4">
        <v>38</v>
      </c>
      <c r="C18" s="11" t="s">
        <v>60</v>
      </c>
      <c r="D18" s="12">
        <v>0</v>
      </c>
      <c r="E18" s="12">
        <v>0</v>
      </c>
      <c r="F18" s="12">
        <v>20</v>
      </c>
      <c r="G18" s="14">
        <v>45768</v>
      </c>
      <c r="H18" s="4" t="s">
        <v>205</v>
      </c>
      <c r="I18" s="15" t="s">
        <v>207</v>
      </c>
    </row>
    <row r="19" spans="2:14">
      <c r="B19" s="4">
        <v>39</v>
      </c>
      <c r="C19" s="11" t="s">
        <v>126</v>
      </c>
      <c r="D19" s="12">
        <v>0</v>
      </c>
      <c r="E19" s="12">
        <v>0</v>
      </c>
      <c r="F19" s="12">
        <v>20</v>
      </c>
      <c r="G19" s="14">
        <v>45768</v>
      </c>
      <c r="H19" s="4" t="s">
        <v>205</v>
      </c>
      <c r="I19" s="15" t="s">
        <v>212</v>
      </c>
    </row>
    <row r="20" spans="2:14">
      <c r="B20" s="4">
        <v>40</v>
      </c>
      <c r="C20" s="11" t="s">
        <v>135</v>
      </c>
      <c r="D20" s="12">
        <v>0</v>
      </c>
      <c r="E20" s="12">
        <v>0</v>
      </c>
      <c r="F20" s="12">
        <v>20</v>
      </c>
      <c r="G20" s="14">
        <v>45769</v>
      </c>
      <c r="H20" s="4" t="s">
        <v>12</v>
      </c>
      <c r="I20" s="15" t="s">
        <v>213</v>
      </c>
    </row>
    <row r="21" spans="2:14">
      <c r="B21" s="4">
        <v>41</v>
      </c>
      <c r="C21" s="11" t="s">
        <v>94</v>
      </c>
      <c r="D21" s="12">
        <v>0</v>
      </c>
      <c r="E21" s="12">
        <v>0</v>
      </c>
      <c r="F21" s="12">
        <v>20</v>
      </c>
      <c r="G21" s="14">
        <v>45769</v>
      </c>
      <c r="H21" s="4" t="s">
        <v>12</v>
      </c>
      <c r="I21" s="15" t="s">
        <v>214</v>
      </c>
    </row>
    <row r="22" spans="2:14">
      <c r="B22" s="4">
        <v>42</v>
      </c>
      <c r="C22" s="11" t="s">
        <v>74</v>
      </c>
      <c r="D22" s="12">
        <v>0</v>
      </c>
      <c r="E22" s="12">
        <v>0</v>
      </c>
      <c r="F22" s="12">
        <v>20</v>
      </c>
      <c r="G22" s="14">
        <v>45769</v>
      </c>
      <c r="H22" s="4" t="s">
        <v>205</v>
      </c>
      <c r="I22" s="15" t="s">
        <v>217</v>
      </c>
    </row>
    <row r="23" spans="2:14">
      <c r="B23" s="4">
        <v>43</v>
      </c>
      <c r="C23" s="11" t="s">
        <v>218</v>
      </c>
      <c r="D23" s="12">
        <v>0</v>
      </c>
      <c r="E23" s="12">
        <v>0</v>
      </c>
      <c r="F23" s="12">
        <v>60</v>
      </c>
      <c r="G23" s="14">
        <v>45769</v>
      </c>
      <c r="H23" s="4" t="s">
        <v>12</v>
      </c>
      <c r="I23" s="15" t="s">
        <v>219</v>
      </c>
    </row>
    <row r="24" spans="2:14">
      <c r="B24" s="4">
        <v>44</v>
      </c>
      <c r="C24" s="11" t="s">
        <v>55</v>
      </c>
      <c r="D24" s="12">
        <v>0</v>
      </c>
      <c r="E24" s="12">
        <v>0</v>
      </c>
      <c r="F24" s="12">
        <v>20</v>
      </c>
      <c r="G24" s="14">
        <v>45769</v>
      </c>
      <c r="H24" s="4" t="s">
        <v>12</v>
      </c>
      <c r="I24" s="15" t="s">
        <v>220</v>
      </c>
    </row>
    <row r="25" spans="2:14">
      <c r="B25" s="4">
        <v>45</v>
      </c>
      <c r="C25" s="11" t="s">
        <v>136</v>
      </c>
      <c r="D25" s="12">
        <v>0</v>
      </c>
      <c r="E25" s="12">
        <v>0</v>
      </c>
      <c r="F25" s="12">
        <v>20</v>
      </c>
      <c r="G25" s="14">
        <v>45770</v>
      </c>
      <c r="H25" s="4" t="s">
        <v>12</v>
      </c>
      <c r="I25" s="15" t="s">
        <v>221</v>
      </c>
    </row>
    <row r="26" spans="2:14">
      <c r="B26" s="4">
        <v>46</v>
      </c>
      <c r="C26" s="11" t="s">
        <v>222</v>
      </c>
      <c r="D26" s="12">
        <v>0</v>
      </c>
      <c r="E26" s="12">
        <v>0</v>
      </c>
      <c r="F26" s="12">
        <v>20</v>
      </c>
      <c r="G26" s="14">
        <v>45770</v>
      </c>
      <c r="H26" s="4" t="s">
        <v>12</v>
      </c>
      <c r="I26" s="15" t="s">
        <v>223</v>
      </c>
    </row>
    <row r="27" spans="2:14">
      <c r="B27" s="4">
        <v>47</v>
      </c>
      <c r="C27" s="11" t="s">
        <v>159</v>
      </c>
      <c r="D27" s="12">
        <v>0</v>
      </c>
      <c r="E27" s="12">
        <v>0</v>
      </c>
      <c r="F27" s="12">
        <v>20</v>
      </c>
      <c r="G27" s="14">
        <v>45770</v>
      </c>
      <c r="H27" s="4" t="s">
        <v>83</v>
      </c>
      <c r="I27" s="15" t="s">
        <v>224</v>
      </c>
    </row>
    <row r="28" spans="2:14">
      <c r="B28" s="4">
        <v>48</v>
      </c>
      <c r="C28" s="11" t="s">
        <v>225</v>
      </c>
      <c r="D28" s="12">
        <v>0</v>
      </c>
      <c r="E28" s="12">
        <v>0</v>
      </c>
      <c r="F28" s="12">
        <f>60</f>
        <v>60</v>
      </c>
      <c r="G28" s="14">
        <v>45770</v>
      </c>
      <c r="H28" s="4" t="s">
        <v>12</v>
      </c>
      <c r="I28" s="15" t="s">
        <v>226</v>
      </c>
    </row>
    <row r="29" spans="2:14">
      <c r="B29" s="4">
        <v>49</v>
      </c>
      <c r="C29" s="11" t="s">
        <v>228</v>
      </c>
      <c r="D29" s="12">
        <v>0</v>
      </c>
      <c r="E29" s="12">
        <v>0</v>
      </c>
      <c r="F29" s="12">
        <v>60</v>
      </c>
      <c r="G29" s="14">
        <v>45770</v>
      </c>
      <c r="H29" s="4" t="s">
        <v>12</v>
      </c>
      <c r="I29" s="15" t="s">
        <v>227</v>
      </c>
    </row>
    <row r="30" spans="2:14">
      <c r="B30" s="4">
        <v>50</v>
      </c>
      <c r="C30" s="11" t="s">
        <v>138</v>
      </c>
      <c r="D30" s="12">
        <v>0</v>
      </c>
      <c r="E30" s="12">
        <v>0</v>
      </c>
      <c r="F30" s="12">
        <v>20</v>
      </c>
      <c r="G30" s="14">
        <v>45771</v>
      </c>
      <c r="H30" s="4" t="s">
        <v>12</v>
      </c>
      <c r="I30" s="15" t="s">
        <v>226</v>
      </c>
    </row>
    <row r="31" spans="2:14">
      <c r="B31" s="4">
        <v>51</v>
      </c>
      <c r="C31" s="11" t="s">
        <v>229</v>
      </c>
      <c r="D31" s="12">
        <v>0</v>
      </c>
      <c r="E31" s="12">
        <v>0</v>
      </c>
      <c r="F31" s="12">
        <v>20</v>
      </c>
      <c r="G31" s="14">
        <v>45771</v>
      </c>
      <c r="H31" s="4" t="s">
        <v>12</v>
      </c>
      <c r="I31" s="15" t="s">
        <v>230</v>
      </c>
    </row>
    <row r="32" spans="2:14">
      <c r="B32" s="4">
        <v>52</v>
      </c>
      <c r="C32" s="11" t="s">
        <v>231</v>
      </c>
      <c r="D32" s="12">
        <v>0</v>
      </c>
      <c r="E32" s="12">
        <v>0</v>
      </c>
      <c r="F32" s="12">
        <v>20</v>
      </c>
      <c r="G32" s="14">
        <v>45772</v>
      </c>
      <c r="H32" s="4" t="s">
        <v>205</v>
      </c>
      <c r="I32" s="15" t="s">
        <v>236</v>
      </c>
    </row>
    <row r="33" spans="2:9">
      <c r="B33" s="4">
        <v>53</v>
      </c>
      <c r="C33" s="11" t="s">
        <v>196</v>
      </c>
      <c r="D33" s="12">
        <v>120</v>
      </c>
      <c r="E33" s="12">
        <v>0</v>
      </c>
      <c r="F33" s="12">
        <v>0</v>
      </c>
      <c r="G33" s="14">
        <v>45772</v>
      </c>
      <c r="H33" s="4" t="s">
        <v>205</v>
      </c>
      <c r="I33" s="15" t="s">
        <v>237</v>
      </c>
    </row>
    <row r="34" spans="2:9">
      <c r="C34" s="83" t="s">
        <v>13</v>
      </c>
      <c r="D34" s="84">
        <f>SUM(D6:D33)</f>
        <v>480</v>
      </c>
      <c r="E34" s="84">
        <f>SUM(E6:E33)</f>
        <v>250</v>
      </c>
      <c r="F34" s="84">
        <f>SUM(F6:F33)</f>
        <v>600</v>
      </c>
      <c r="G34" s="87">
        <f>SUM(D34:F34)</f>
        <v>1330</v>
      </c>
    </row>
    <row r="35" spans="2:9">
      <c r="D35" s="3"/>
    </row>
    <row r="42" spans="2:9">
      <c r="C42" t="s">
        <v>15</v>
      </c>
      <c r="D42" s="3">
        <v>4</v>
      </c>
    </row>
    <row r="43" spans="2:9">
      <c r="C43" t="s">
        <v>16</v>
      </c>
      <c r="D43" s="3">
        <v>0</v>
      </c>
    </row>
    <row r="44" spans="2:9">
      <c r="C44" t="s">
        <v>17</v>
      </c>
      <c r="D44" s="3">
        <v>0</v>
      </c>
    </row>
    <row r="45" spans="2:9">
      <c r="C45" t="s">
        <v>18</v>
      </c>
      <c r="D45" s="3">
        <v>0</v>
      </c>
    </row>
    <row r="46" spans="2:9">
      <c r="C46" t="s">
        <v>75</v>
      </c>
      <c r="D46" s="3">
        <v>0</v>
      </c>
    </row>
  </sheetData>
  <mergeCells count="6">
    <mergeCell ref="L17:M17"/>
    <mergeCell ref="B2:I2"/>
    <mergeCell ref="L2:Q2"/>
    <mergeCell ref="L11:M11"/>
    <mergeCell ref="L13:M13"/>
    <mergeCell ref="L15:M15"/>
  </mergeCells>
  <pageMargins left="0.7" right="0.7" top="0.75" bottom="0.75" header="0.3" footer="0.3"/>
  <ignoredErrors>
    <ignoredError sqref="I6:I7 Q5 I10:I15 I19 I20:I21 I23:I27 I28:I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09FF-F8C6-4401-BE10-C8AD7BC07071}">
  <dimension ref="B1:Q20"/>
  <sheetViews>
    <sheetView zoomScale="80" zoomScaleNormal="80" workbookViewId="0">
      <selection activeCell="L20" sqref="L20:N20"/>
    </sheetView>
  </sheetViews>
  <sheetFormatPr baseColWidth="10" defaultRowHeight="15"/>
  <cols>
    <col min="1" max="1" width="1.85546875" customWidth="1"/>
    <col min="2" max="2" width="6.42578125" customWidth="1"/>
    <col min="3" max="3" width="28.140625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3.1406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3.2851562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+'ENE2025'!D23+'FEB2025'!G11+'MAR2025'!G10+'ABR2025'!G34</f>
        <v>4003.88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+'MAR2025'!N9+'ABR2025'!N9</f>
        <v>140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/>
      <c r="N5" s="12">
        <v>0</v>
      </c>
      <c r="O5" s="13"/>
      <c r="P5" s="4"/>
      <c r="Q5" s="11"/>
    </row>
    <row r="6" spans="2:17" ht="15" customHeight="1">
      <c r="B6" s="4">
        <v>54</v>
      </c>
      <c r="C6" s="11" t="s">
        <v>253</v>
      </c>
      <c r="D6" s="12">
        <v>30</v>
      </c>
      <c r="E6" s="12">
        <v>0</v>
      </c>
      <c r="F6" s="12">
        <v>0</v>
      </c>
      <c r="G6" s="14">
        <v>45798</v>
      </c>
      <c r="H6" s="4" t="s">
        <v>12</v>
      </c>
      <c r="I6" s="15" t="s">
        <v>254</v>
      </c>
      <c r="L6" s="4">
        <v>2</v>
      </c>
      <c r="M6" s="11"/>
      <c r="N6" s="12">
        <v>0</v>
      </c>
      <c r="O6" s="13"/>
      <c r="P6" s="4"/>
      <c r="Q6" s="11"/>
    </row>
    <row r="7" spans="2:17" ht="15" customHeight="1">
      <c r="B7" s="4">
        <v>55</v>
      </c>
      <c r="C7" s="11"/>
      <c r="D7" s="12"/>
      <c r="E7" s="12"/>
      <c r="F7" s="12"/>
      <c r="G7" s="14"/>
      <c r="H7" s="4"/>
      <c r="I7" s="15"/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56</v>
      </c>
      <c r="C8" s="11"/>
      <c r="D8" s="12"/>
      <c r="E8" s="12"/>
      <c r="F8" s="12"/>
      <c r="G8" s="14"/>
      <c r="H8" s="4"/>
      <c r="I8" s="15"/>
      <c r="M8" s="16" t="s">
        <v>13</v>
      </c>
      <c r="N8" s="17">
        <f>SUM(N5:N7)</f>
        <v>0</v>
      </c>
    </row>
    <row r="9" spans="2:17" ht="15" customHeight="1">
      <c r="B9" s="4">
        <v>57</v>
      </c>
      <c r="C9" s="11"/>
      <c r="D9" s="12"/>
      <c r="E9" s="12"/>
      <c r="F9" s="12"/>
      <c r="G9" s="14"/>
      <c r="H9" s="4"/>
      <c r="I9" s="40"/>
    </row>
    <row r="10" spans="2:17" ht="15" customHeight="1">
      <c r="B10" s="4">
        <v>58</v>
      </c>
      <c r="C10" s="11"/>
      <c r="D10" s="12"/>
      <c r="E10" s="12"/>
      <c r="F10" s="12"/>
      <c r="G10" s="14"/>
      <c r="H10" s="4"/>
      <c r="I10" s="15"/>
      <c r="L10" s="93" t="s">
        <v>54</v>
      </c>
      <c r="M10" s="94"/>
      <c r="N10" s="39">
        <f>3600</f>
        <v>3600</v>
      </c>
    </row>
    <row r="11" spans="2:17" ht="15" customHeight="1">
      <c r="C11" s="16" t="s">
        <v>13</v>
      </c>
      <c r="D11" s="17">
        <f>SUM(D6:D10)</f>
        <v>30</v>
      </c>
      <c r="E11" s="17">
        <f>SUM(E6:E10)</f>
        <v>0</v>
      </c>
      <c r="F11" s="17">
        <f>SUM(F6:F10)</f>
        <v>0</v>
      </c>
      <c r="G11" s="18">
        <f>SUM(D11:F11)</f>
        <v>30</v>
      </c>
    </row>
    <row r="12" spans="2:17" ht="15" customHeight="1">
      <c r="L12" s="95" t="s">
        <v>91</v>
      </c>
      <c r="M12" s="96"/>
      <c r="N12" s="39">
        <f>+'ABR2025'!N13</f>
        <v>1500</v>
      </c>
    </row>
    <row r="13" spans="2:17">
      <c r="G13" t="s">
        <v>14</v>
      </c>
    </row>
    <row r="14" spans="2:17">
      <c r="L14" s="95" t="s">
        <v>139</v>
      </c>
      <c r="M14" s="96"/>
      <c r="N14" s="39">
        <f>+'ABR2025'!N15</f>
        <v>740</v>
      </c>
    </row>
    <row r="15" spans="2:17">
      <c r="C15" t="s">
        <v>15</v>
      </c>
      <c r="D15" s="3">
        <v>0</v>
      </c>
    </row>
    <row r="16" spans="2:17">
      <c r="C16" t="s">
        <v>16</v>
      </c>
      <c r="D16" s="3">
        <v>1</v>
      </c>
      <c r="L16" s="95" t="s">
        <v>172</v>
      </c>
      <c r="M16" s="96"/>
      <c r="N16" s="39">
        <f>+'ABR2025'!N17</f>
        <v>538.88</v>
      </c>
    </row>
    <row r="17" spans="3:14">
      <c r="C17" t="s">
        <v>17</v>
      </c>
      <c r="D17" s="3">
        <v>0</v>
      </c>
    </row>
    <row r="18" spans="3:14">
      <c r="C18" t="s">
        <v>18</v>
      </c>
      <c r="D18" s="3">
        <v>0</v>
      </c>
      <c r="L18" s="95" t="s">
        <v>242</v>
      </c>
      <c r="M18" s="96"/>
      <c r="N18" s="39">
        <f>+'ABR2025'!G34+'ABR2025'!N9</f>
        <v>1365</v>
      </c>
    </row>
    <row r="19" spans="3:14">
      <c r="C19" t="s">
        <v>75</v>
      </c>
      <c r="D19" s="3">
        <v>0</v>
      </c>
    </row>
    <row r="20" spans="3:14">
      <c r="D20" s="3"/>
    </row>
  </sheetData>
  <mergeCells count="7">
    <mergeCell ref="L18:M18"/>
    <mergeCell ref="B2:I2"/>
    <mergeCell ref="L2:Q2"/>
    <mergeCell ref="L10:M10"/>
    <mergeCell ref="L12:M12"/>
    <mergeCell ref="L14:M14"/>
    <mergeCell ref="L16:M16"/>
  </mergeCells>
  <pageMargins left="0.7" right="0.7" top="0.75" bottom="0.75" header="0.3" footer="0.3"/>
  <ignoredErrors>
    <ignoredError sqref="I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5832-CBC3-47F1-84A8-0717DEFCEE59}">
  <dimension ref="B1:Q20"/>
  <sheetViews>
    <sheetView zoomScale="80" zoomScaleNormal="80" workbookViewId="0">
      <selection activeCell="G15" sqref="G15"/>
    </sheetView>
  </sheetViews>
  <sheetFormatPr baseColWidth="10" defaultRowHeight="15"/>
  <cols>
    <col min="1" max="1" width="1.85546875" customWidth="1"/>
    <col min="2" max="2" width="6.42578125" customWidth="1"/>
    <col min="3" max="3" width="29.42578125" customWidth="1"/>
    <col min="4" max="4" width="11.42578125" customWidth="1"/>
    <col min="5" max="5" width="13" customWidth="1"/>
    <col min="6" max="6" width="12.85546875" customWidth="1"/>
    <col min="7" max="7" width="12.28515625" customWidth="1"/>
    <col min="8" max="8" width="13.140625" customWidth="1"/>
    <col min="9" max="9" width="20.5703125" customWidth="1"/>
    <col min="10" max="10" width="3.7109375" customWidth="1"/>
    <col min="11" max="11" width="9.5703125" customWidth="1"/>
    <col min="12" max="12" width="6.140625" customWidth="1"/>
    <col min="13" max="13" width="28.140625" customWidth="1"/>
    <col min="14" max="14" width="13.28515625" customWidth="1"/>
    <col min="15" max="15" width="12.140625" customWidth="1"/>
    <col min="16" max="16" width="13.85546875" customWidth="1"/>
    <col min="17" max="17" width="17" customWidth="1"/>
    <col min="19" max="19" width="14.28515625" customWidth="1"/>
  </cols>
  <sheetData>
    <row r="1" spans="2:17" ht="7.5" customHeight="1"/>
    <row r="2" spans="2:17">
      <c r="B2" s="91" t="s">
        <v>19</v>
      </c>
      <c r="C2" s="91"/>
      <c r="D2" s="91"/>
      <c r="E2" s="91"/>
      <c r="F2" s="91"/>
      <c r="G2" s="91"/>
      <c r="H2" s="91"/>
      <c r="I2" s="91"/>
      <c r="L2" s="91" t="s">
        <v>0</v>
      </c>
      <c r="M2" s="91"/>
      <c r="N2" s="91"/>
      <c r="O2" s="91"/>
      <c r="P2" s="91"/>
      <c r="Q2" s="91"/>
    </row>
    <row r="3" spans="2:17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3"/>
      <c r="K3" s="3"/>
      <c r="L3" s="1" t="s">
        <v>1</v>
      </c>
      <c r="M3" s="1" t="s">
        <v>2</v>
      </c>
      <c r="N3" s="1" t="s">
        <v>9</v>
      </c>
      <c r="O3" s="1" t="s">
        <v>7</v>
      </c>
      <c r="P3" s="1" t="s">
        <v>8</v>
      </c>
      <c r="Q3" s="1" t="s">
        <v>10</v>
      </c>
    </row>
    <row r="4" spans="2:17">
      <c r="B4" s="4"/>
      <c r="C4" s="5" t="s">
        <v>90</v>
      </c>
      <c r="D4" s="6">
        <f>+'ENE2025'!D23+'FEB2025'!G11+'MAR2025'!G10+'ABR2025'!G34+'MAY2025'!G11</f>
        <v>4033.88</v>
      </c>
      <c r="E4" s="6">
        <f>+'ENE2025'!E23</f>
        <v>0</v>
      </c>
      <c r="F4" s="6">
        <f>+'ENE2025'!F23</f>
        <v>0</v>
      </c>
      <c r="G4" s="6">
        <v>0</v>
      </c>
      <c r="H4" s="7"/>
      <c r="I4" s="8"/>
      <c r="L4" s="4"/>
      <c r="M4" s="5" t="s">
        <v>90</v>
      </c>
      <c r="N4" s="6">
        <f>+'MAR2025'!N9+'ABR2025'!N9</f>
        <v>140</v>
      </c>
      <c r="O4" s="7"/>
      <c r="P4" s="8"/>
      <c r="Q4" s="9"/>
    </row>
    <row r="5" spans="2:17">
      <c r="B5" s="4"/>
      <c r="C5" s="1"/>
      <c r="D5" s="1" t="s">
        <v>3</v>
      </c>
      <c r="E5" s="1" t="s">
        <v>4</v>
      </c>
      <c r="F5" s="10" t="s">
        <v>5</v>
      </c>
      <c r="G5" s="1" t="s">
        <v>7</v>
      </c>
      <c r="H5" s="1" t="s">
        <v>8</v>
      </c>
      <c r="I5" s="1" t="s">
        <v>10</v>
      </c>
      <c r="L5" s="4">
        <v>1</v>
      </c>
      <c r="M5" s="11"/>
      <c r="N5" s="12">
        <v>0</v>
      </c>
      <c r="O5" s="13"/>
      <c r="P5" s="4"/>
      <c r="Q5" s="11"/>
    </row>
    <row r="6" spans="2:17" ht="15" customHeight="1">
      <c r="B6" s="4">
        <v>55</v>
      </c>
      <c r="C6" s="11" t="s">
        <v>269</v>
      </c>
      <c r="D6" s="12">
        <v>0</v>
      </c>
      <c r="E6" s="12">
        <v>0</v>
      </c>
      <c r="F6" s="12">
        <v>15</v>
      </c>
      <c r="G6" s="14">
        <v>45834</v>
      </c>
      <c r="H6" s="4" t="s">
        <v>205</v>
      </c>
      <c r="I6" s="88" t="s">
        <v>264</v>
      </c>
      <c r="L6" s="4">
        <v>2</v>
      </c>
      <c r="M6" s="11"/>
      <c r="N6" s="12">
        <v>0</v>
      </c>
      <c r="O6" s="13"/>
      <c r="P6" s="4"/>
      <c r="Q6" s="11"/>
    </row>
    <row r="7" spans="2:17" ht="15" customHeight="1">
      <c r="B7" s="4">
        <v>56</v>
      </c>
      <c r="C7" s="11" t="s">
        <v>267</v>
      </c>
      <c r="D7" s="12">
        <v>0</v>
      </c>
      <c r="E7" s="12">
        <v>0</v>
      </c>
      <c r="F7" s="12">
        <v>15</v>
      </c>
      <c r="G7" s="14">
        <v>45834</v>
      </c>
      <c r="H7" s="4" t="s">
        <v>205</v>
      </c>
      <c r="I7" s="88" t="s">
        <v>265</v>
      </c>
      <c r="L7" s="4">
        <v>3</v>
      </c>
      <c r="M7" s="11"/>
      <c r="N7" s="12">
        <v>0</v>
      </c>
      <c r="O7" s="13"/>
      <c r="P7" s="4"/>
      <c r="Q7" s="11"/>
    </row>
    <row r="8" spans="2:17" ht="15" customHeight="1">
      <c r="B8" s="4">
        <v>57</v>
      </c>
      <c r="C8" s="11" t="s">
        <v>268</v>
      </c>
      <c r="D8" s="12">
        <v>0</v>
      </c>
      <c r="E8" s="12">
        <v>0</v>
      </c>
      <c r="F8" s="12">
        <v>15</v>
      </c>
      <c r="G8" s="14">
        <v>45834</v>
      </c>
      <c r="H8" s="4" t="s">
        <v>205</v>
      </c>
      <c r="I8" s="86" t="s">
        <v>266</v>
      </c>
      <c r="M8" s="16" t="s">
        <v>13</v>
      </c>
      <c r="N8" s="17">
        <f>SUM(N5:N7)</f>
        <v>0</v>
      </c>
    </row>
    <row r="9" spans="2:17" ht="15" customHeight="1">
      <c r="B9" s="4">
        <v>58</v>
      </c>
      <c r="C9" s="11" t="s">
        <v>273</v>
      </c>
      <c r="D9" s="12">
        <v>0</v>
      </c>
      <c r="E9" s="12">
        <v>0</v>
      </c>
      <c r="F9" s="12">
        <v>15</v>
      </c>
      <c r="G9" s="14">
        <v>45838</v>
      </c>
      <c r="H9" s="4" t="s">
        <v>205</v>
      </c>
      <c r="I9" s="86" t="s">
        <v>275</v>
      </c>
    </row>
    <row r="10" spans="2:17" ht="15" customHeight="1">
      <c r="B10" s="4">
        <v>59</v>
      </c>
      <c r="C10" s="11" t="s">
        <v>274</v>
      </c>
      <c r="D10" s="12">
        <v>0</v>
      </c>
      <c r="E10" s="12">
        <v>0</v>
      </c>
      <c r="F10" s="12">
        <v>15</v>
      </c>
      <c r="G10" s="14">
        <v>45838</v>
      </c>
      <c r="H10" s="4" t="s">
        <v>205</v>
      </c>
      <c r="I10" s="86" t="s">
        <v>275</v>
      </c>
      <c r="L10" s="93" t="s">
        <v>54</v>
      </c>
      <c r="M10" s="94"/>
      <c r="N10" s="39">
        <f>3600</f>
        <v>3600</v>
      </c>
    </row>
    <row r="11" spans="2:17" ht="15" customHeight="1">
      <c r="C11" s="16" t="s">
        <v>13</v>
      </c>
      <c r="D11" s="17">
        <f>SUM(D6:D10)</f>
        <v>0</v>
      </c>
      <c r="E11" s="17">
        <f>SUM(E6:E10)</f>
        <v>0</v>
      </c>
      <c r="F11" s="17">
        <f>SUM(F6:F10)</f>
        <v>75</v>
      </c>
      <c r="G11" s="18">
        <f>SUM(D11:F11)</f>
        <v>75</v>
      </c>
    </row>
    <row r="12" spans="2:17" ht="15" customHeight="1">
      <c r="L12" s="95" t="s">
        <v>91</v>
      </c>
      <c r="M12" s="96"/>
      <c r="N12" s="39">
        <f>+'ABR2025'!N13</f>
        <v>1500</v>
      </c>
    </row>
    <row r="13" spans="2:17">
      <c r="G13" t="s">
        <v>14</v>
      </c>
    </row>
    <row r="14" spans="2:17">
      <c r="L14" s="95" t="s">
        <v>139</v>
      </c>
      <c r="M14" s="96"/>
      <c r="N14" s="39">
        <f>+'ABR2025'!N15</f>
        <v>740</v>
      </c>
    </row>
    <row r="15" spans="2:17">
      <c r="C15" t="s">
        <v>15</v>
      </c>
      <c r="D15" s="3">
        <v>0</v>
      </c>
    </row>
    <row r="16" spans="2:17">
      <c r="C16" t="s">
        <v>16</v>
      </c>
      <c r="D16" s="3">
        <v>0</v>
      </c>
      <c r="L16" s="95" t="s">
        <v>172</v>
      </c>
      <c r="M16" s="96"/>
      <c r="N16" s="39">
        <f>+'ABR2025'!N17</f>
        <v>538.88</v>
      </c>
    </row>
    <row r="17" spans="3:14">
      <c r="C17" t="s">
        <v>17</v>
      </c>
      <c r="D17" s="3">
        <v>0</v>
      </c>
    </row>
    <row r="18" spans="3:14">
      <c r="C18" t="s">
        <v>18</v>
      </c>
      <c r="D18" s="3">
        <v>0</v>
      </c>
      <c r="L18" s="95" t="s">
        <v>242</v>
      </c>
      <c r="M18" s="96"/>
      <c r="N18" s="39">
        <f>+'ABR2025'!G34+'ABR2025'!N9</f>
        <v>1365</v>
      </c>
    </row>
    <row r="19" spans="3:14">
      <c r="C19" t="s">
        <v>75</v>
      </c>
      <c r="D19" s="3">
        <v>0</v>
      </c>
    </row>
    <row r="20" spans="3:14">
      <c r="D20" s="3"/>
      <c r="L20" s="95" t="s">
        <v>255</v>
      </c>
      <c r="M20" s="96"/>
      <c r="N20" s="39">
        <f>+'MAY2025'!G11+'MAY2025'!N8</f>
        <v>30</v>
      </c>
    </row>
  </sheetData>
  <mergeCells count="8">
    <mergeCell ref="L18:M18"/>
    <mergeCell ref="L20:M20"/>
    <mergeCell ref="B2:I2"/>
    <mergeCell ref="L2:Q2"/>
    <mergeCell ref="L10:M10"/>
    <mergeCell ref="L12:M12"/>
    <mergeCell ref="L14:M14"/>
    <mergeCell ref="L16:M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Balance 2025</vt:lpstr>
      <vt:lpstr>Gastos</vt:lpstr>
      <vt:lpstr>Cuadre</vt:lpstr>
      <vt:lpstr>ENE2025</vt:lpstr>
      <vt:lpstr>FEB2025</vt:lpstr>
      <vt:lpstr>MAR2025</vt:lpstr>
      <vt:lpstr>ABR2025</vt:lpstr>
      <vt:lpstr>MAY2025</vt:lpstr>
      <vt:lpstr>JUN2025</vt:lpstr>
      <vt:lpstr>JUL2025</vt:lpstr>
      <vt:lpstr>AGO2025</vt:lpstr>
      <vt:lpstr>SET2025</vt:lpstr>
      <vt:lpstr>OCT2025</vt:lpstr>
      <vt:lpstr>NOV2025</vt:lpstr>
      <vt:lpstr>DIC2025</vt:lpstr>
      <vt:lpstr>Aportes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De Lama</dc:creator>
  <cp:lastModifiedBy>Blanca De Lama</cp:lastModifiedBy>
  <cp:lastPrinted>2025-02-27T18:53:50Z</cp:lastPrinted>
  <dcterms:created xsi:type="dcterms:W3CDTF">2024-12-12T17:08:14Z</dcterms:created>
  <dcterms:modified xsi:type="dcterms:W3CDTF">2025-12-31T17:37:59Z</dcterms:modified>
</cp:coreProperties>
</file>