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chivos XXX Promocion\"/>
    </mc:Choice>
  </mc:AlternateContent>
  <xr:revisionPtr revIDLastSave="0" documentId="13_ncr:1_{DA8DCE66-9482-4C45-AA63-C1BCCB9A23DB}" xr6:coauthVersionLast="47" xr6:coauthVersionMax="47" xr10:uidLastSave="{00000000-0000-0000-0000-000000000000}"/>
  <bookViews>
    <workbookView xWindow="-120" yWindow="-120" windowWidth="20730" windowHeight="11040" tabRatio="652" xr2:uid="{12C4FDC6-6ED9-4F2D-986C-6F54C7B76ADF}"/>
  </bookViews>
  <sheets>
    <sheet name="Balance 2024" sheetId="23" r:id="rId1"/>
    <sheet name="Gastos" sheetId="2" r:id="rId2"/>
    <sheet name="Cuadre" sheetId="8" r:id="rId3"/>
    <sheet name="ENE2024" sheetId="1" r:id="rId4"/>
    <sheet name="FEB2024" sheetId="6" r:id="rId5"/>
    <sheet name="MAR2024" sheetId="9" r:id="rId6"/>
    <sheet name="ABR2024" sheetId="12" r:id="rId7"/>
    <sheet name="MAY2024" sheetId="13" r:id="rId8"/>
    <sheet name="JUN2024" sheetId="16" r:id="rId9"/>
    <sheet name="JUL2024" sheetId="17" r:id="rId10"/>
    <sheet name="AGO2024" sheetId="18" r:id="rId11"/>
    <sheet name="SET2024" sheetId="19" r:id="rId12"/>
    <sheet name="OCT2024" sheetId="20" r:id="rId13"/>
    <sheet name="NOV2024" sheetId="21" r:id="rId14"/>
    <sheet name="DIC2024" sheetId="22" r:id="rId15"/>
    <sheet name="Lista 30" sheetId="4" r:id="rId16"/>
    <sheet name="Aportantes" sheetId="10" r:id="rId17"/>
  </sheets>
  <definedNames>
    <definedName name="_xlnm.Print_Area" localSheetId="16">Aportantes!$B$1:$H$95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D24" i="22"/>
  <c r="F24" i="22"/>
  <c r="E24" i="22"/>
  <c r="D165" i="2" l="1"/>
  <c r="L112" i="8" l="1"/>
  <c r="F112" i="8"/>
  <c r="F266" i="23"/>
  <c r="G24" i="22" l="1"/>
  <c r="M266" i="23" l="1"/>
  <c r="M244" i="23"/>
  <c r="F244" i="23" l="1"/>
  <c r="G266" i="23"/>
  <c r="E266" i="23"/>
  <c r="D266" i="23"/>
  <c r="L266" i="23" l="1"/>
  <c r="G244" i="23"/>
  <c r="E244" i="23"/>
  <c r="D244" i="23"/>
  <c r="H230" i="23"/>
  <c r="G230" i="23"/>
  <c r="F230" i="23"/>
  <c r="E230" i="23"/>
  <c r="D230" i="23"/>
  <c r="H208" i="23"/>
  <c r="G208" i="23"/>
  <c r="F208" i="23"/>
  <c r="E208" i="23"/>
  <c r="D208" i="23"/>
  <c r="H195" i="23"/>
  <c r="G195" i="23"/>
  <c r="F195" i="23"/>
  <c r="E195" i="23"/>
  <c r="D195" i="23"/>
  <c r="H184" i="23"/>
  <c r="G184" i="23"/>
  <c r="F184" i="23"/>
  <c r="E184" i="23"/>
  <c r="D184" i="23"/>
  <c r="H171" i="23"/>
  <c r="G171" i="23"/>
  <c r="F171" i="23"/>
  <c r="E171" i="23"/>
  <c r="D171" i="23"/>
  <c r="H158" i="23"/>
  <c r="G158" i="23"/>
  <c r="F158" i="23"/>
  <c r="E158" i="23"/>
  <c r="D138" i="23"/>
  <c r="D158" i="23" s="1"/>
  <c r="H135" i="23"/>
  <c r="G135" i="23"/>
  <c r="F135" i="23"/>
  <c r="E135" i="23"/>
  <c r="D135" i="23"/>
  <c r="H111" i="23"/>
  <c r="G111" i="23"/>
  <c r="F111" i="23"/>
  <c r="E111" i="23"/>
  <c r="D111" i="23"/>
  <c r="H84" i="23"/>
  <c r="G84" i="23"/>
  <c r="F84" i="23"/>
  <c r="E84" i="23"/>
  <c r="D84" i="23"/>
  <c r="G50" i="23"/>
  <c r="G51" i="23" s="1"/>
  <c r="F50" i="23"/>
  <c r="F51" i="23" s="1"/>
  <c r="E31" i="23"/>
  <c r="E50" i="23" s="1"/>
  <c r="E51" i="23" s="1"/>
  <c r="D31" i="23"/>
  <c r="D50" i="23" s="1"/>
  <c r="G85" i="23" l="1"/>
  <c r="G112" i="23" s="1"/>
  <c r="G136" i="23" s="1"/>
  <c r="G159" i="23" s="1"/>
  <c r="G172" i="23" s="1"/>
  <c r="G185" i="23" s="1"/>
  <c r="G196" i="23" s="1"/>
  <c r="G209" i="23" s="1"/>
  <c r="G231" i="23" s="1"/>
  <c r="G245" i="23" s="1"/>
  <c r="G267" i="23" s="1"/>
  <c r="F85" i="23"/>
  <c r="F112" i="23" s="1"/>
  <c r="F136" i="23" s="1"/>
  <c r="F159" i="23" s="1"/>
  <c r="F172" i="23" s="1"/>
  <c r="F185" i="23" s="1"/>
  <c r="F196" i="23" s="1"/>
  <c r="F209" i="23" s="1"/>
  <c r="F231" i="23" s="1"/>
  <c r="F245" i="23" s="1"/>
  <c r="F267" i="23" s="1"/>
  <c r="L111" i="23"/>
  <c r="L184" i="23"/>
  <c r="L244" i="23"/>
  <c r="H85" i="23"/>
  <c r="H112" i="23" s="1"/>
  <c r="H136" i="23" s="1"/>
  <c r="H159" i="23" s="1"/>
  <c r="H172" i="23" s="1"/>
  <c r="H185" i="23" s="1"/>
  <c r="H196" i="23" s="1"/>
  <c r="H209" i="23" s="1"/>
  <c r="H231" i="23" s="1"/>
  <c r="H245" i="23" s="1"/>
  <c r="H267" i="23" s="1"/>
  <c r="L158" i="23"/>
  <c r="E85" i="23"/>
  <c r="E112" i="23" s="1"/>
  <c r="E136" i="23" s="1"/>
  <c r="E159" i="23" s="1"/>
  <c r="E172" i="23" s="1"/>
  <c r="E185" i="23" s="1"/>
  <c r="E196" i="23" s="1"/>
  <c r="E209" i="23" s="1"/>
  <c r="E231" i="23" s="1"/>
  <c r="E245" i="23" s="1"/>
  <c r="E267" i="23" s="1"/>
  <c r="L84" i="23"/>
  <c r="L171" i="23"/>
  <c r="L50" i="23"/>
  <c r="L208" i="23"/>
  <c r="L230" i="23"/>
  <c r="L135" i="23"/>
  <c r="L195" i="23"/>
  <c r="D51" i="23"/>
  <c r="D85" i="23" l="1"/>
  <c r="L51" i="23"/>
  <c r="L85" i="23" l="1"/>
  <c r="D112" i="23"/>
  <c r="D136" i="23" l="1"/>
  <c r="L112" i="23"/>
  <c r="D159" i="23" l="1"/>
  <c r="L136" i="23"/>
  <c r="L159" i="23" l="1"/>
  <c r="D172" i="23"/>
  <c r="L172" i="23" l="1"/>
  <c r="D185" i="23"/>
  <c r="L185" i="23" l="1"/>
  <c r="D196" i="23"/>
  <c r="L196" i="23" l="1"/>
  <c r="D209" i="23"/>
  <c r="L209" i="23" l="1"/>
  <c r="D231" i="23"/>
  <c r="D245" i="23" l="1"/>
  <c r="L231" i="23"/>
  <c r="L245" i="23" l="1"/>
  <c r="D267" i="23"/>
  <c r="L267" i="23" s="1"/>
  <c r="D15" i="21"/>
  <c r="M43" i="22" l="1"/>
  <c r="M41" i="22"/>
  <c r="M39" i="22"/>
  <c r="M37" i="22"/>
  <c r="M35" i="22"/>
  <c r="M33" i="22"/>
  <c r="M31" i="22"/>
  <c r="M29" i="22"/>
  <c r="M27" i="22"/>
  <c r="I109" i="8"/>
  <c r="I107" i="8"/>
  <c r="I106" i="8"/>
  <c r="M7" i="22"/>
  <c r="I108" i="8" s="1"/>
  <c r="C108" i="8" l="1"/>
  <c r="D156" i="2"/>
  <c r="F4" i="21"/>
  <c r="M32" i="21"/>
  <c r="M30" i="21"/>
  <c r="M28" i="21"/>
  <c r="M26" i="21"/>
  <c r="M24" i="21"/>
  <c r="M22" i="21"/>
  <c r="M20" i="21"/>
  <c r="M18" i="21"/>
  <c r="F15" i="21"/>
  <c r="E15" i="21"/>
  <c r="M8" i="21"/>
  <c r="F25" i="20"/>
  <c r="E25" i="20"/>
  <c r="I93" i="8" s="1"/>
  <c r="D25" i="20"/>
  <c r="C109" i="8" l="1"/>
  <c r="F4" i="22"/>
  <c r="C107" i="8"/>
  <c r="C106" i="8"/>
  <c r="G15" i="21"/>
  <c r="I96" i="8"/>
  <c r="G25" i="20"/>
  <c r="M45" i="22" l="1"/>
  <c r="M34" i="21"/>
  <c r="L98" i="8"/>
  <c r="M230" i="23" s="1"/>
  <c r="D149" i="2"/>
  <c r="M41" i="20"/>
  <c r="F4" i="20"/>
  <c r="M39" i="20"/>
  <c r="M37" i="20"/>
  <c r="M35" i="20"/>
  <c r="M33" i="20"/>
  <c r="M31" i="20"/>
  <c r="M29" i="20"/>
  <c r="I92" i="8"/>
  <c r="M8" i="20"/>
  <c r="I94" i="8" s="1"/>
  <c r="L81" i="8"/>
  <c r="M195" i="23" s="1"/>
  <c r="D16" i="19" l="1"/>
  <c r="M20" i="18" l="1"/>
  <c r="M6" i="18"/>
  <c r="F84" i="8"/>
  <c r="M184" i="23" s="1"/>
  <c r="F98" i="8"/>
  <c r="M208" i="23" s="1"/>
  <c r="M30" i="19"/>
  <c r="G13" i="18"/>
  <c r="C91" i="8" l="1"/>
  <c r="M8" i="19"/>
  <c r="F16" i="19"/>
  <c r="E16" i="19"/>
  <c r="C93" i="8" s="1"/>
  <c r="C95" i="8" l="1"/>
  <c r="C94" i="8"/>
  <c r="D141" i="2"/>
  <c r="M28" i="19"/>
  <c r="M26" i="19"/>
  <c r="M24" i="19"/>
  <c r="M22" i="19"/>
  <c r="M20" i="19"/>
  <c r="C92" i="8"/>
  <c r="G16" i="19" l="1"/>
  <c r="F8" i="18" l="1"/>
  <c r="F13" i="18" l="1"/>
  <c r="D13" i="18"/>
  <c r="E13" i="18"/>
  <c r="I70" i="8" l="1"/>
  <c r="I73" i="8"/>
  <c r="F4" i="19"/>
  <c r="I71" i="8"/>
  <c r="D130" i="2" l="1"/>
  <c r="C74" i="8" l="1"/>
  <c r="C71" i="8"/>
  <c r="M8" i="17"/>
  <c r="M34" i="18" l="1"/>
  <c r="M32" i="18"/>
  <c r="M30" i="18"/>
  <c r="M28" i="18"/>
  <c r="K11" i="10"/>
  <c r="D112" i="2" l="1"/>
  <c r="M16" i="17" l="1"/>
  <c r="F4" i="17" l="1"/>
  <c r="M15" i="17"/>
  <c r="M33" i="17"/>
  <c r="M31" i="17"/>
  <c r="M29" i="17"/>
  <c r="M27" i="17"/>
  <c r="M19" i="17"/>
  <c r="F11" i="17"/>
  <c r="E11" i="17"/>
  <c r="D11" i="17"/>
  <c r="C73" i="8" l="1"/>
  <c r="M15" i="18"/>
  <c r="F4" i="18"/>
  <c r="C70" i="8"/>
  <c r="G11" i="17"/>
  <c r="D92" i="2"/>
  <c r="F9" i="16"/>
  <c r="L52" i="8" l="1"/>
  <c r="L62" i="8" s="1"/>
  <c r="M171" i="23" s="1"/>
  <c r="M18" i="13" l="1"/>
  <c r="M32" i="16"/>
  <c r="M30" i="16"/>
  <c r="M22" i="16"/>
  <c r="I50" i="8" s="1"/>
  <c r="F13" i="16"/>
  <c r="I51" i="8" s="1"/>
  <c r="E13" i="16"/>
  <c r="I48" i="8" s="1"/>
  <c r="M8" i="16"/>
  <c r="D13" i="16"/>
  <c r="I47" i="8" s="1"/>
  <c r="F17" i="13"/>
  <c r="F4" i="16" s="1"/>
  <c r="E17" i="13"/>
  <c r="I49" i="8" l="1"/>
  <c r="G13" i="16"/>
  <c r="M36" i="16" s="1"/>
  <c r="D71" i="2"/>
  <c r="F56" i="8" l="1"/>
  <c r="F61" i="8" s="1"/>
  <c r="M158" i="23" s="1"/>
  <c r="M6" i="13" l="1"/>
  <c r="D6" i="13" l="1"/>
  <c r="D17" i="13" s="1"/>
  <c r="G17" i="13" l="1"/>
  <c r="L30" i="8"/>
  <c r="M9" i="12" l="1"/>
  <c r="G23" i="12"/>
  <c r="F23" i="12"/>
  <c r="F4" i="13" s="1"/>
  <c r="E23" i="12"/>
  <c r="D23" i="12"/>
  <c r="M23" i="13"/>
  <c r="M37" i="13"/>
  <c r="M29" i="13"/>
  <c r="M17" i="16" s="1"/>
  <c r="C49" i="8" l="1"/>
  <c r="C50" i="8"/>
  <c r="D31" i="4" l="1"/>
  <c r="D45" i="2"/>
  <c r="D50" i="2" l="1"/>
  <c r="L35" i="8"/>
  <c r="M135" i="23" s="1"/>
  <c r="M31" i="12" l="1"/>
  <c r="M24" i="12"/>
  <c r="I23" i="8" s="1"/>
  <c r="M34" i="9"/>
  <c r="M13" i="9"/>
  <c r="D32" i="4"/>
  <c r="I21" i="8" l="1"/>
  <c r="I20" i="8"/>
  <c r="F32" i="8"/>
  <c r="F31" i="8"/>
  <c r="F29" i="8"/>
  <c r="F28" i="8"/>
  <c r="F27" i="8"/>
  <c r="F26" i="8"/>
  <c r="F25" i="8" l="1"/>
  <c r="F20" i="8"/>
  <c r="D17" i="2"/>
  <c r="D29" i="2" l="1"/>
  <c r="F21" i="8"/>
  <c r="F19" i="8"/>
  <c r="D8" i="2"/>
  <c r="M27" i="6"/>
  <c r="M11" i="6"/>
  <c r="F34" i="8" l="1"/>
  <c r="M111" i="23" s="1"/>
  <c r="E33" i="6"/>
  <c r="E4" i="9" s="1"/>
  <c r="D33" i="6"/>
  <c r="I7" i="8" s="1"/>
  <c r="F33" i="6"/>
  <c r="I10" i="8"/>
  <c r="L8" i="8"/>
  <c r="L7" i="8"/>
  <c r="L6" i="8"/>
  <c r="D26" i="9"/>
  <c r="C20" i="8" s="1"/>
  <c r="F26" i="9"/>
  <c r="E26" i="9"/>
  <c r="C21" i="8" s="1"/>
  <c r="E49" i="1"/>
  <c r="M27" i="9"/>
  <c r="C23" i="8" s="1"/>
  <c r="F10" i="8"/>
  <c r="M50" i="23" s="1"/>
  <c r="C8" i="8"/>
  <c r="C7" i="8"/>
  <c r="C6" i="8"/>
  <c r="M46" i="6"/>
  <c r="E4" i="12" l="1"/>
  <c r="E4" i="21"/>
  <c r="E4" i="22"/>
  <c r="E4" i="20"/>
  <c r="E4" i="19"/>
  <c r="E4" i="17"/>
  <c r="E4" i="18"/>
  <c r="E4" i="16"/>
  <c r="E4" i="13"/>
  <c r="M51" i="23"/>
  <c r="N51" i="23" s="1"/>
  <c r="C34" i="8"/>
  <c r="I32" i="8"/>
  <c r="C58" i="8" s="1"/>
  <c r="I59" i="8" s="1"/>
  <c r="C78" i="8" s="1"/>
  <c r="G26" i="9"/>
  <c r="I8" i="8"/>
  <c r="L11" i="8"/>
  <c r="M84" i="23" s="1"/>
  <c r="D7" i="4"/>
  <c r="D4" i="4"/>
  <c r="D5" i="4"/>
  <c r="M85" i="23" l="1"/>
  <c r="D6" i="4"/>
  <c r="F4" i="6"/>
  <c r="E4" i="6"/>
  <c r="D4" i="6"/>
  <c r="G4" i="9" l="1"/>
  <c r="G4" i="22"/>
  <c r="G4" i="21"/>
  <c r="G4" i="20"/>
  <c r="G4" i="19"/>
  <c r="G4" i="18"/>
  <c r="G4" i="17"/>
  <c r="G4" i="16"/>
  <c r="G4" i="13"/>
  <c r="G4" i="12"/>
  <c r="N85" i="23"/>
  <c r="M112" i="23"/>
  <c r="D56" i="4"/>
  <c r="F49" i="1"/>
  <c r="M136" i="23" l="1"/>
  <c r="N112" i="23"/>
  <c r="E32" i="1"/>
  <c r="D32" i="1"/>
  <c r="D49" i="1" s="1"/>
  <c r="G49" i="1" s="1"/>
  <c r="M159" i="23" l="1"/>
  <c r="N136" i="23"/>
  <c r="D4" i="9"/>
  <c r="G33" i="6"/>
  <c r="M39" i="6" s="1"/>
  <c r="I9" i="8"/>
  <c r="M21" i="9"/>
  <c r="M18" i="12" s="1"/>
  <c r="F4" i="9"/>
  <c r="F4" i="12" s="1"/>
  <c r="C22" i="8"/>
  <c r="D4" i="21" l="1"/>
  <c r="D4" i="22"/>
  <c r="M172" i="23"/>
  <c r="N159" i="23"/>
  <c r="M32" i="9"/>
  <c r="M27" i="20"/>
  <c r="M18" i="19"/>
  <c r="M26" i="18"/>
  <c r="M25" i="17"/>
  <c r="M28" i="16"/>
  <c r="M35" i="13"/>
  <c r="M29" i="12"/>
  <c r="D4" i="12"/>
  <c r="D4" i="20"/>
  <c r="D4" i="19"/>
  <c r="D4" i="17"/>
  <c r="D4" i="18"/>
  <c r="D4" i="16"/>
  <c r="D4" i="13"/>
  <c r="M33" i="12"/>
  <c r="M39" i="13" s="1"/>
  <c r="I22" i="8"/>
  <c r="M185" i="23" l="1"/>
  <c r="N172" i="23"/>
  <c r="M196" i="23" l="1"/>
  <c r="N185" i="23"/>
  <c r="C47" i="8"/>
  <c r="C48" i="8"/>
  <c r="M209" i="23" l="1"/>
  <c r="N196" i="23"/>
  <c r="M231" i="23" l="1"/>
  <c r="N209" i="23"/>
  <c r="M41" i="13"/>
  <c r="M34" i="16" s="1"/>
  <c r="M245" i="23" l="1"/>
  <c r="N231" i="23"/>
  <c r="M35" i="17"/>
  <c r="M36" i="18" s="1"/>
  <c r="C72" i="8"/>
  <c r="M267" i="23" l="1"/>
  <c r="N267" i="23" s="1"/>
  <c r="N245" i="23"/>
  <c r="C96" i="8" l="1"/>
  <c r="C98" i="8" s="1"/>
  <c r="I91" i="8" s="1"/>
  <c r="I72" i="8"/>
  <c r="I97" i="8" l="1"/>
  <c r="I99" i="8" s="1"/>
  <c r="C105" i="8" s="1"/>
  <c r="C110" i="8" s="1"/>
  <c r="C112" i="8" s="1"/>
  <c r="I105" i="8" s="1"/>
  <c r="I110" i="8" s="1"/>
  <c r="I112" i="8" s="1"/>
  <c r="M4" i="9" l="1"/>
  <c r="M4" i="17" s="1"/>
  <c r="M26" i="16"/>
  <c r="M47" i="1"/>
  <c r="M25" i="22" s="1"/>
  <c r="M30" i="9"/>
  <c r="M49" i="1"/>
  <c r="M41" i="6" s="1"/>
  <c r="M4" i="6"/>
  <c r="C9" i="8"/>
  <c r="C10" i="8"/>
  <c r="C13" i="8" s="1"/>
  <c r="I6" i="8" s="1"/>
  <c r="I11" i="8" s="1"/>
  <c r="I13" i="8" s="1"/>
  <c r="C19" i="8" s="1"/>
  <c r="C24" i="8" s="1"/>
  <c r="C36" i="8" s="1"/>
  <c r="I19" i="8" s="1"/>
  <c r="I24" i="8" s="1"/>
  <c r="I35" i="8" s="1"/>
  <c r="M33" i="13" l="1"/>
  <c r="M4" i="18"/>
  <c r="M4" i="12"/>
  <c r="M16" i="19"/>
  <c r="M4" i="20"/>
  <c r="M23" i="17"/>
  <c r="M37" i="6"/>
  <c r="M4" i="19"/>
  <c r="I38" i="8"/>
  <c r="C46" i="8"/>
  <c r="C52" i="8" s="1"/>
  <c r="C61" i="8" s="1"/>
  <c r="I46" i="8" s="1"/>
  <c r="I52" i="8" s="1"/>
  <c r="I62" i="8" s="1"/>
  <c r="C69" i="8" s="1"/>
  <c r="C75" i="8" s="1"/>
  <c r="C84" i="8" s="1"/>
  <c r="I69" i="8" s="1"/>
  <c r="I74" i="8" s="1"/>
  <c r="I81" i="8" s="1"/>
  <c r="M16" i="21"/>
  <c r="M27" i="12"/>
  <c r="M25" i="20"/>
  <c r="M4" i="21"/>
  <c r="M4" i="16"/>
  <c r="M4" i="22"/>
  <c r="M24" i="18"/>
  <c r="M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Blanca De Lama</author>
  </authors>
  <commentList>
    <comment ref="D31" authorId="0" shapeId="0" xr:uid="{E9C1CF3A-B995-41A3-9F61-D4E1DEF1BB65}">
      <text>
        <r>
          <rPr>
            <b/>
            <sz val="9"/>
            <color indexed="81"/>
            <rFont val="Tahoma"/>
            <family val="2"/>
          </rPr>
          <t>Se incluye la cuota 2024 y 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1CC1B75C-210A-43C9-8296-5E4DBB3EE570}">
      <text>
        <r>
          <rPr>
            <b/>
            <sz val="9"/>
            <color indexed="81"/>
            <rFont val="Tahoma"/>
            <family val="2"/>
          </rPr>
          <t>Se incluye cuota 2024 y 2025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Blanca De Lama</author>
  </authors>
  <commentList>
    <comment ref="G58" authorId="0" shapeId="0" xr:uid="{808AA489-316A-479C-9C7E-7BB818CD554C}">
      <text>
        <r>
          <rPr>
            <sz val="9"/>
            <color indexed="81"/>
            <rFont val="Tahoma"/>
            <family val="2"/>
          </rPr>
          <t xml:space="preserve">784.497.576.9726
</t>
        </r>
      </text>
    </comment>
    <comment ref="G59" authorId="0" shapeId="0" xr:uid="{F2E93B3E-340B-45C7-B0FE-45C9CAACB560}">
      <text>
        <r>
          <rPr>
            <b/>
            <sz val="9"/>
            <color indexed="81"/>
            <rFont val="Tahoma"/>
            <family val="2"/>
          </rPr>
          <t>784.497.163.0346</t>
        </r>
      </text>
    </comment>
    <comment ref="G61" authorId="0" shapeId="0" xr:uid="{165F596C-7C3F-4CDD-A48A-5C7F236F5566}">
      <text>
        <r>
          <rPr>
            <b/>
            <sz val="9"/>
            <color indexed="81"/>
            <rFont val="Tahoma"/>
            <family val="2"/>
          </rPr>
          <t>784.497.574.5495
784.497.574.6152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Blanca De Lama</author>
  </authors>
  <commentList>
    <comment ref="L4" authorId="0" shapeId="0" xr:uid="{171D0106-F886-4FD1-9E1B-3EB5FEA1C941}">
      <text>
        <r>
          <rPr>
            <b/>
            <sz val="9"/>
            <color indexed="81"/>
            <rFont val="Tahoma"/>
            <family val="2"/>
          </rPr>
          <t xml:space="preserve">L </t>
        </r>
      </text>
    </comment>
    <comment ref="L5" authorId="0" shapeId="0" xr:uid="{2DA7541A-39A3-478F-A03E-E76E259004F5}">
      <text>
        <r>
          <rPr>
            <b/>
            <sz val="9"/>
            <color indexed="81"/>
            <rFont val="Tahoma"/>
            <family val="2"/>
          </rPr>
          <t xml:space="preserve"> 2XL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6" authorId="0" shapeId="0" xr:uid="{990E4F5F-893A-46C5-8D51-1CFEA1A00B0C}">
      <text>
        <r>
          <rPr>
            <b/>
            <sz val="9"/>
            <color indexed="81"/>
            <rFont val="Tahoma"/>
            <family val="2"/>
          </rPr>
          <t>2XL</t>
        </r>
      </text>
    </comment>
    <comment ref="D32" authorId="0" shapeId="0" xr:uid="{59A3DCF0-23F8-424F-AF70-E166E5ED01F6}">
      <text>
        <r>
          <rPr>
            <b/>
            <sz val="9"/>
            <color indexed="81"/>
            <rFont val="Tahoma"/>
            <family val="2"/>
          </rPr>
          <t>Se incluye la cuota 2024 y 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0" shapeId="0" xr:uid="{11B6A8F7-63B1-4E61-A8EC-6B43017E6FD1}">
      <text>
        <r>
          <rPr>
            <b/>
            <sz val="9"/>
            <color indexed="81"/>
            <rFont val="Tahoma"/>
            <family val="2"/>
          </rPr>
          <t>Se incluye cuota 2024 y 2025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Blanca De Lama</author>
  </authors>
  <commentList>
    <comment ref="L5" authorId="0" shapeId="0" xr:uid="{99450CC4-BB97-4AAE-9D17-919FDED30489}">
      <text>
        <r>
          <rPr>
            <b/>
            <sz val="9"/>
            <color indexed="81"/>
            <rFont val="Tahoma"/>
            <family val="2"/>
          </rPr>
          <t>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6" authorId="0" shapeId="0" xr:uid="{2C88149F-E41F-43D4-A2C9-1DCFC0B7CCE0}">
      <text>
        <r>
          <rPr>
            <b/>
            <sz val="9"/>
            <color indexed="81"/>
            <rFont val="Tahoma"/>
            <family val="2"/>
          </rPr>
          <t>3XL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" authorId="0" shapeId="0" xr:uid="{19180C2C-1250-470B-85B7-03A113F6D07A}">
      <text>
        <r>
          <rPr>
            <b/>
            <sz val="9"/>
            <color indexed="81"/>
            <rFont val="Tahoma"/>
            <family val="2"/>
          </rPr>
          <t>2XL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0" shapeId="0" xr:uid="{F321E615-84E0-48B0-ACAC-D5DA734190BF}">
      <text>
        <r>
          <rPr>
            <b/>
            <sz val="9"/>
            <color indexed="81"/>
            <rFont val="Tahoma"/>
            <family val="2"/>
          </rPr>
          <t>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" authorId="0" shapeId="0" xr:uid="{A0557C41-5711-437C-91E3-74D46CEB2A2B}">
      <text>
        <r>
          <rPr>
            <b/>
            <sz val="9"/>
            <color indexed="81"/>
            <rFont val="Tahoma"/>
            <family val="2"/>
          </rPr>
          <t>L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9"/>
            <color indexed="81"/>
            <rFont val="Tahoma"/>
            <family val="2"/>
          </rPr>
          <t>L</t>
        </r>
      </text>
    </comment>
    <comment ref="L10" authorId="0" shapeId="0" xr:uid="{0A1FBC6D-4C41-4936-A897-CEBB3FDE9CA7}">
      <text>
        <r>
          <rPr>
            <b/>
            <sz val="9"/>
            <color indexed="81"/>
            <rFont val="Tahoma"/>
            <family val="2"/>
          </rPr>
          <t>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Blanca De Lama</author>
  </authors>
  <commentList>
    <comment ref="M6" authorId="0" shapeId="0" xr:uid="{C59153D6-6D9F-4A7C-AD77-72AF0123D1F4}">
      <text>
        <r>
          <rPr>
            <b/>
            <sz val="9"/>
            <color indexed="81"/>
            <rFont val="Tahoma"/>
            <family val="2"/>
          </rPr>
          <t xml:space="preserve">Pago se transfiere a Damas por polo entregado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" authorId="0" shapeId="0" xr:uid="{620E3D46-229F-4E19-8A80-A507891888F3}">
      <text>
        <r>
          <rPr>
            <b/>
            <sz val="9"/>
            <color indexed="81"/>
            <rFont val="Tahoma"/>
            <family val="2"/>
          </rPr>
          <t xml:space="preserve">Pago se transfiere a Damas por polo entregado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0" authorId="0" shapeId="0" xr:uid="{6B3F58F6-97BF-46A0-843B-6C06984D396F}">
      <text>
        <r>
          <rPr>
            <b/>
            <sz val="9"/>
            <color indexed="81"/>
            <rFont val="Tahoma"/>
            <family val="2"/>
          </rPr>
          <t xml:space="preserve">Pago se transfiere a Damas por polo entregado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 xr:uid="{D1A78395-3130-42D1-A849-7A53D207651A}">
      <text>
        <r>
          <rPr>
            <b/>
            <sz val="9"/>
            <color indexed="81"/>
            <rFont val="Tahoma"/>
            <family val="2"/>
          </rPr>
          <t xml:space="preserve">Pago se transfiere a Damas por polo entregado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<sst xmlns="http://schemas.openxmlformats.org/spreadsheetml/2006/main" count="2902" uniqueCount="705">
  <si>
    <t>#</t>
  </si>
  <si>
    <t>Nombre - Apellidos</t>
  </si>
  <si>
    <t>Fecha</t>
  </si>
  <si>
    <t>Banco</t>
  </si>
  <si>
    <t>Carlos Zarate Caceres</t>
  </si>
  <si>
    <t>Scotiabank</t>
  </si>
  <si>
    <t>Total</t>
  </si>
  <si>
    <t>Ernesto Semino Mendez</t>
  </si>
  <si>
    <t>Interbank</t>
  </si>
  <si>
    <t>Carlos Vereau Montenegro</t>
  </si>
  <si>
    <t>Operación</t>
  </si>
  <si>
    <t>Victor Hoyos Pacheco</t>
  </si>
  <si>
    <t>Augusto Mendoza Valencia</t>
  </si>
  <si>
    <t>BBVA</t>
  </si>
  <si>
    <t>32A326B94DF2</t>
  </si>
  <si>
    <t>784.465.567.4163</t>
  </si>
  <si>
    <t>784.465.566.4986</t>
  </si>
  <si>
    <t>Jorge Cardeña Peña</t>
  </si>
  <si>
    <t>04596119</t>
  </si>
  <si>
    <t>Orlando Chirinos Varela</t>
  </si>
  <si>
    <t>32F8C4E148F1</t>
  </si>
  <si>
    <t>Enrique Sanchez Romero</t>
  </si>
  <si>
    <t>BCP</t>
  </si>
  <si>
    <t>09076069</t>
  </si>
  <si>
    <t>Fernando Gaviria Mauriz</t>
  </si>
  <si>
    <t>04672337</t>
  </si>
  <si>
    <t>Nelson Valdez Ossco</t>
  </si>
  <si>
    <t>05085337</t>
  </si>
  <si>
    <t>Manuel Talavera E.</t>
  </si>
  <si>
    <t>Walter Jolly Herrera</t>
  </si>
  <si>
    <t>Carlos Javier Collazos</t>
  </si>
  <si>
    <t>07318141</t>
  </si>
  <si>
    <t>Sergio Casana Bejarano</t>
  </si>
  <si>
    <t>Victor Rios Sotelo</t>
  </si>
  <si>
    <t>000059710000</t>
  </si>
  <si>
    <t>013646</t>
  </si>
  <si>
    <t>Cesar Morales Mora</t>
  </si>
  <si>
    <t>Camilo Velasquez Grandez</t>
  </si>
  <si>
    <t>928.467.368.0184</t>
  </si>
  <si>
    <t>07968364</t>
  </si>
  <si>
    <t>Cesar Zuñiga Mourao</t>
  </si>
  <si>
    <t>Lenin Alfaro Cubillas</t>
  </si>
  <si>
    <t>06077090</t>
  </si>
  <si>
    <t>Georgi Salomon Perez</t>
  </si>
  <si>
    <t>784.465.556.6160</t>
  </si>
  <si>
    <t>Alberto Effio Jaimes</t>
  </si>
  <si>
    <t>06657622</t>
  </si>
  <si>
    <t>Aportes Ad.</t>
  </si>
  <si>
    <t>CONTROL DE GASTOS DE LA XXX PROMOCION</t>
  </si>
  <si>
    <t>DETALLE</t>
  </si>
  <si>
    <t>MONTO</t>
  </si>
  <si>
    <t>FECHA</t>
  </si>
  <si>
    <t>DOCUMENTO</t>
  </si>
  <si>
    <t>OPERACIÓN</t>
  </si>
  <si>
    <t>CUADRE Y SALDO EN CUENTA</t>
  </si>
  <si>
    <t>INGRESOS</t>
  </si>
  <si>
    <t>GASTOS</t>
  </si>
  <si>
    <t>SALDO A LA FECHA</t>
  </si>
  <si>
    <t>Felix Campos Mesones</t>
  </si>
  <si>
    <t>02148911</t>
  </si>
  <si>
    <t>08584024</t>
  </si>
  <si>
    <t>Felipe Poma Gonzalez</t>
  </si>
  <si>
    <t>Transferencia JD Anterior</t>
  </si>
  <si>
    <t>784.465.559.5927</t>
  </si>
  <si>
    <t>Carlos Rupay Montañez</t>
  </si>
  <si>
    <t>06873067</t>
  </si>
  <si>
    <t>Jose Carlos Vise Ocaña</t>
  </si>
  <si>
    <t>08598664</t>
  </si>
  <si>
    <t>Dario Tupac Yupanqqui</t>
  </si>
  <si>
    <t>08655593</t>
  </si>
  <si>
    <t>Wallace E. Reid</t>
  </si>
  <si>
    <t>97124637</t>
  </si>
  <si>
    <t>CUADRO DE APORTES A LA CUENTA DE LA XXX PROMOCION - AÑO 2024</t>
  </si>
  <si>
    <t>Aportes Cuotas</t>
  </si>
  <si>
    <t>Aportes adicionales</t>
  </si>
  <si>
    <t>Transf. Saldo JD Anterior</t>
  </si>
  <si>
    <t>Tranf. JD Ant.</t>
  </si>
  <si>
    <t>Cuotas</t>
  </si>
  <si>
    <t>Roberto Checa Mendiburu</t>
  </si>
  <si>
    <t>050.001.0060</t>
  </si>
  <si>
    <t>Luis Casas Apestegui</t>
  </si>
  <si>
    <t>Mario Sanchez Cuadros</t>
  </si>
  <si>
    <t>07444355</t>
  </si>
  <si>
    <t>Alberto Palomino Candela</t>
  </si>
  <si>
    <t>6B0C89742705</t>
  </si>
  <si>
    <t>David Castro Miranda</t>
  </si>
  <si>
    <t>0002820000</t>
  </si>
  <si>
    <t>Juan Marroquin Lister</t>
  </si>
  <si>
    <t>05942278</t>
  </si>
  <si>
    <t>Walter Rosas Alarcon</t>
  </si>
  <si>
    <t>Lista de los 30 de la XXX Promocion</t>
  </si>
  <si>
    <t>Augusto Mendoza</t>
  </si>
  <si>
    <t>Jose Luis Perez Aleman</t>
  </si>
  <si>
    <t>Jorge Cardeña</t>
  </si>
  <si>
    <t>Jose Marroquin Lister</t>
  </si>
  <si>
    <t>07623355</t>
  </si>
  <si>
    <t>050.001.0009</t>
  </si>
  <si>
    <t>07245917</t>
  </si>
  <si>
    <t>Alberto Garrido Schaeffer</t>
  </si>
  <si>
    <t>Mario Blas Uribe</t>
  </si>
  <si>
    <t>394937</t>
  </si>
  <si>
    <t>Cuadro Ventas de Polos de la Promoción</t>
  </si>
  <si>
    <t>Monto</t>
  </si>
  <si>
    <t>784.465.555.4973</t>
  </si>
  <si>
    <t>Venta de Polos</t>
  </si>
  <si>
    <t>Guillermo Casavilca Paz</t>
  </si>
  <si>
    <t>784.465.552.4828</t>
  </si>
  <si>
    <t>8153236</t>
  </si>
  <si>
    <t>Efrain Moquillaza Aparcana</t>
  </si>
  <si>
    <t>08814298</t>
  </si>
  <si>
    <t>08998102</t>
  </si>
  <si>
    <t>Emilio Cueva Solis</t>
  </si>
  <si>
    <t>Carlos Bozzo Mora</t>
  </si>
  <si>
    <t>258B6EF3321C</t>
  </si>
  <si>
    <t>Guillermo Basombrio Galvez</t>
  </si>
  <si>
    <t>627550</t>
  </si>
  <si>
    <t>Total Acumulado</t>
  </si>
  <si>
    <t>06499931</t>
  </si>
  <si>
    <t>6026548</t>
  </si>
  <si>
    <t>Franco Strobbe Turk</t>
  </si>
  <si>
    <t>Alfredo Eyzaguirre Zegarra</t>
  </si>
  <si>
    <t>Victor Rodriguez Navarro</t>
  </si>
  <si>
    <t>0029130000</t>
  </si>
  <si>
    <t>Wilson Aguilera Reyna</t>
  </si>
  <si>
    <t>WU</t>
  </si>
  <si>
    <t>784.465.555.3635</t>
  </si>
  <si>
    <t>Saldo Mes Anterior</t>
  </si>
  <si>
    <t>Total Mes Febrero</t>
  </si>
  <si>
    <t>Rolando Granda Mares</t>
  </si>
  <si>
    <t>01491132</t>
  </si>
  <si>
    <t>08223521</t>
  </si>
  <si>
    <t>Oscar Eduardo Chavez Vasquez</t>
  </si>
  <si>
    <t>00198000</t>
  </si>
  <si>
    <t>Oscar Chavez Vasquez</t>
  </si>
  <si>
    <t>06075482</t>
  </si>
  <si>
    <t>00974567</t>
  </si>
  <si>
    <t>08741802</t>
  </si>
  <si>
    <t>928.496.503.8951</t>
  </si>
  <si>
    <t>10138124273E</t>
  </si>
  <si>
    <t>BFEE27ACA170</t>
  </si>
  <si>
    <t>784.465.550.6801</t>
  </si>
  <si>
    <t>Manuel Talavera Espinar</t>
  </si>
  <si>
    <t>Total Mes Enero</t>
  </si>
  <si>
    <t>006186000</t>
  </si>
  <si>
    <t>02088428</t>
  </si>
  <si>
    <t>Kike Checa Mendiburu</t>
  </si>
  <si>
    <t>06716890</t>
  </si>
  <si>
    <t>07333350</t>
  </si>
  <si>
    <t>Wallace E. Reid S.</t>
  </si>
  <si>
    <t>Tomas Oliva Gambini</t>
  </si>
  <si>
    <t>352079</t>
  </si>
  <si>
    <t>07541708</t>
  </si>
  <si>
    <t>Luis Oswaldo Heredia Rubio</t>
  </si>
  <si>
    <t>02243794</t>
  </si>
  <si>
    <t>Pago Cuota XXX Promocion (Ene-Dic 2024)</t>
  </si>
  <si>
    <t>EB01-2120</t>
  </si>
  <si>
    <t>784.475.197.1271</t>
  </si>
  <si>
    <t>EB01-2121</t>
  </si>
  <si>
    <t>Pago Inscripción XXX Promocion JJDDLL 2024</t>
  </si>
  <si>
    <t>784.475.197.1431</t>
  </si>
  <si>
    <t>Pago Cuotas Asociación</t>
  </si>
  <si>
    <t>Pago Inscripción JJDDLL</t>
  </si>
  <si>
    <t>Pag. Escolta</t>
  </si>
  <si>
    <t>Aportes Escolta Promoción</t>
  </si>
  <si>
    <t>Gastos ITF</t>
  </si>
  <si>
    <t>871.497.131.0387</t>
  </si>
  <si>
    <t>00709944</t>
  </si>
  <si>
    <t>Ugo Ojeda del Arco</t>
  </si>
  <si>
    <t>784.465.550.3024</t>
  </si>
  <si>
    <t>Impuesto a los debitos (ITF)</t>
  </si>
  <si>
    <t>-</t>
  </si>
  <si>
    <t>Aportantes de Cuota Anual:</t>
  </si>
  <si>
    <t>Aportantes de Cuota Trimestral:</t>
  </si>
  <si>
    <t>Total Aportantes Anual:</t>
  </si>
  <si>
    <t>Total Aportantes Trimestral:</t>
  </si>
  <si>
    <t>30 de la XXX:</t>
  </si>
  <si>
    <t>01611151/01575872</t>
  </si>
  <si>
    <t>Total 30 de la XXX:</t>
  </si>
  <si>
    <t>018006547</t>
  </si>
  <si>
    <t>Cuadro Aportes de la Escolta de la Promocion</t>
  </si>
  <si>
    <t>01575872</t>
  </si>
  <si>
    <t>Saldo Acumulado al Mes Anterior</t>
  </si>
  <si>
    <t>013005225</t>
  </si>
  <si>
    <t>Juan Carlos Acevedo B.</t>
  </si>
  <si>
    <t>050.001.0097</t>
  </si>
  <si>
    <t>784.465.552.3962</t>
  </si>
  <si>
    <t>35A1CE528C89</t>
  </si>
  <si>
    <t>Roly Davila Arenaza</t>
  </si>
  <si>
    <t>784.465.557.4815</t>
  </si>
  <si>
    <t>784.465.551.9065</t>
  </si>
  <si>
    <t>Pedro Mundaca</t>
  </si>
  <si>
    <t>784.465.552.8320</t>
  </si>
  <si>
    <t>Compra Snacks - Gaseosas - Reunión Capitanes</t>
  </si>
  <si>
    <t>TOTAL FEBRERO</t>
  </si>
  <si>
    <t>Gastos Reunión Cap. Deportes</t>
  </si>
  <si>
    <t>TOTAL MARZO</t>
  </si>
  <si>
    <t>0000009872</t>
  </si>
  <si>
    <t>Ernesto Semino</t>
  </si>
  <si>
    <t>01094952</t>
  </si>
  <si>
    <t>784.465.556.1532</t>
  </si>
  <si>
    <t>Pago Adelanto 50% Polos Promocion Varones</t>
  </si>
  <si>
    <t>784.465.193.7972</t>
  </si>
  <si>
    <t>03091883</t>
  </si>
  <si>
    <t>784.465.555.1400</t>
  </si>
  <si>
    <t>Jhonny Orejuela Bolivar</t>
  </si>
  <si>
    <t>Total Ingresos Mes Enero</t>
  </si>
  <si>
    <t>Total Ingresos Mes Febrero</t>
  </si>
  <si>
    <t>Total Ingresos Mes Marzo</t>
  </si>
  <si>
    <t>02337993</t>
  </si>
  <si>
    <t>Daniel Mena Ramirez</t>
  </si>
  <si>
    <t>784.497.121.3474</t>
  </si>
  <si>
    <t>Walter Coz Gamarra</t>
  </si>
  <si>
    <t>03427370</t>
  </si>
  <si>
    <t>00624780</t>
  </si>
  <si>
    <t>00127893</t>
  </si>
  <si>
    <t>013668</t>
  </si>
  <si>
    <t>Juan Moreno Quevedo</t>
  </si>
  <si>
    <t>03088791</t>
  </si>
  <si>
    <t>German Mesones</t>
  </si>
  <si>
    <t>Aporte Anonimo</t>
  </si>
  <si>
    <t>Juan Narro Lavi</t>
  </si>
  <si>
    <t>784.465.550.7091</t>
  </si>
  <si>
    <t>Pago 02 Mesas a Asociación - Olimpiadas</t>
  </si>
  <si>
    <t>07215778</t>
  </si>
  <si>
    <t>Pago Mesas a Asociación</t>
  </si>
  <si>
    <t>Pago de Banda Madrina de Promoción</t>
  </si>
  <si>
    <t>Pago de Ramo de Flores de Madrina Promoción</t>
  </si>
  <si>
    <t>Pedro Lira G.</t>
  </si>
  <si>
    <t>043.050.001.0043</t>
  </si>
  <si>
    <t>Juan Ibarburo Mauricio</t>
  </si>
  <si>
    <t>784.465.552.9786</t>
  </si>
  <si>
    <t>Pago Banderolas - Baners - Olimpiadas</t>
  </si>
  <si>
    <t>001-004785</t>
  </si>
  <si>
    <t>784.497.569.5208</t>
  </si>
  <si>
    <t>784.497.561.9940</t>
  </si>
  <si>
    <t>Pago Saldo 24 Polos Promocion Varones</t>
  </si>
  <si>
    <t>Pago Corona Suegro Felix Campos - Reembolso</t>
  </si>
  <si>
    <t>784.497.790.4855</t>
  </si>
  <si>
    <t>0002-000661</t>
  </si>
  <si>
    <t>784.497.760.8035</t>
  </si>
  <si>
    <t>784.497.160.4830</t>
  </si>
  <si>
    <t>784.497.766.7804</t>
  </si>
  <si>
    <t>Pago 45 Polos Promoción - Deportistas</t>
  </si>
  <si>
    <t>Pago Reembolso Corona - Suegro F. Campos</t>
  </si>
  <si>
    <t>784.465.557.4502</t>
  </si>
  <si>
    <t>Raul Zapata Mendives</t>
  </si>
  <si>
    <t>01402769</t>
  </si>
  <si>
    <t>Victor Rodriguez</t>
  </si>
  <si>
    <t>784.497.671.3926</t>
  </si>
  <si>
    <t>784.497.671.1469</t>
  </si>
  <si>
    <t>Daniel Mena</t>
  </si>
  <si>
    <t>021489913</t>
  </si>
  <si>
    <t>Javier Serra Odria</t>
  </si>
  <si>
    <t>Mujer</t>
  </si>
  <si>
    <t>Pago Arreglo Floral - Madre Carlos Vereau</t>
  </si>
  <si>
    <t>784.497.797.2063</t>
  </si>
  <si>
    <t>B001-00011095</t>
  </si>
  <si>
    <t>Pago Adelanto 50% Polos Adicional Varones</t>
  </si>
  <si>
    <t>784.497.561.9701</t>
  </si>
  <si>
    <t>Pago Pedido Adicional Polos - Deportistas</t>
  </si>
  <si>
    <t>Transferir a Damas</t>
  </si>
  <si>
    <t>Octavio Choy</t>
  </si>
  <si>
    <t>B05F7D19A94</t>
  </si>
  <si>
    <t>Relacion de Aportantes en General</t>
  </si>
  <si>
    <t>Aporte Anonimo Promocion</t>
  </si>
  <si>
    <t>02850525</t>
  </si>
  <si>
    <t>Aporte Anonimo C.</t>
  </si>
  <si>
    <t>Compra 02 Pelotas Basquet Entrenamiento</t>
  </si>
  <si>
    <t>735.497.764.6466</t>
  </si>
  <si>
    <t>B205-00489117</t>
  </si>
  <si>
    <t>Compra Sandwich-Varios - Jugadores Ajedrez</t>
  </si>
  <si>
    <t>B003-1032844</t>
  </si>
  <si>
    <t>Compra Sandwich - Varios - Jugadores Ajedrez</t>
  </si>
  <si>
    <t>Compra Carabina Aire - Balines - Equipo Tiro</t>
  </si>
  <si>
    <t>EB01-5324</t>
  </si>
  <si>
    <t>784.465.555.0416</t>
  </si>
  <si>
    <t>Compra 02 Pelotas Basquet - 04 Pelotas Voley</t>
  </si>
  <si>
    <t>Compra 2 Pelotas Basquet - 04 pelotas Voley</t>
  </si>
  <si>
    <t>784.497.569.1194</t>
  </si>
  <si>
    <t>784.465.552.5142</t>
  </si>
  <si>
    <t>Compra Sandwich-Varios - Entrenamiento Atletismo</t>
  </si>
  <si>
    <t>B496-00257286</t>
  </si>
  <si>
    <t>784.497.764.9331</t>
  </si>
  <si>
    <t>Pago Pedido adicional Polos Varones</t>
  </si>
  <si>
    <t>784.497.162.4679</t>
  </si>
  <si>
    <t>Entregado</t>
  </si>
  <si>
    <t>X</t>
  </si>
  <si>
    <t>Arturo Acuña Portocarrero</t>
  </si>
  <si>
    <t>01364971</t>
  </si>
  <si>
    <t>Pago Saldo Pedido de Polos Promocion Varones</t>
  </si>
  <si>
    <t>Pago x Yape</t>
  </si>
  <si>
    <t>Total Ingresos Mes Abril</t>
  </si>
  <si>
    <t>02759461</t>
  </si>
  <si>
    <t>00475881</t>
  </si>
  <si>
    <t>Georgi Salomon</t>
  </si>
  <si>
    <t>03520409</t>
  </si>
  <si>
    <t>Oscar Ramirez Urueta</t>
  </si>
  <si>
    <t>TOTAL ABRIL</t>
  </si>
  <si>
    <t>Compra 02 PortaBalones - Basquet - Voley</t>
  </si>
  <si>
    <t>784.465.103.2332</t>
  </si>
  <si>
    <t>0002-000669</t>
  </si>
  <si>
    <t>784.465.560.3075</t>
  </si>
  <si>
    <t>Juan Carlos Acevedo</t>
  </si>
  <si>
    <t>Jose Acha Pacheco</t>
  </si>
  <si>
    <t>784.465.551.9269</t>
  </si>
  <si>
    <t>Separación Local Fiesta Reencuentro Agosto 2024</t>
  </si>
  <si>
    <t>784.465.552.2066</t>
  </si>
  <si>
    <t>01066926</t>
  </si>
  <si>
    <t>David Rodriguez Chavez</t>
  </si>
  <si>
    <t>00380807</t>
  </si>
  <si>
    <t>Cesar Zuñiga M.</t>
  </si>
  <si>
    <t>Miguel Galvez</t>
  </si>
  <si>
    <t>Javier Chinchayan Reategui</t>
  </si>
  <si>
    <t>784.465.551.3566</t>
  </si>
  <si>
    <t>784.465.551.3450</t>
  </si>
  <si>
    <t xml:space="preserve"> </t>
  </si>
  <si>
    <t>784.497.761.2479</t>
  </si>
  <si>
    <t>Scotiabank - Yape</t>
  </si>
  <si>
    <t>784.497.761.2228</t>
  </si>
  <si>
    <t>09855754 - Yape</t>
  </si>
  <si>
    <t>000005763</t>
  </si>
  <si>
    <t>Almuerzo Chifa Campeones Natacion CMP Chorillos</t>
  </si>
  <si>
    <t>784.497.573.8008</t>
  </si>
  <si>
    <t>784.497.573.8652</t>
  </si>
  <si>
    <t>08061654</t>
  </si>
  <si>
    <t>Eric Barthelmess Toledo</t>
  </si>
  <si>
    <t xml:space="preserve">Scotiabank </t>
  </si>
  <si>
    <t>Pago 25 Polos Promocion</t>
  </si>
  <si>
    <t>784.465.197.2393</t>
  </si>
  <si>
    <t>02168937</t>
  </si>
  <si>
    <t>36B74773034</t>
  </si>
  <si>
    <t>Victor Rios</t>
  </si>
  <si>
    <t>Guillermo Basombrio</t>
  </si>
  <si>
    <t>Aportantes de Cuota Semestral:</t>
  </si>
  <si>
    <t>Cuota Anual</t>
  </si>
  <si>
    <t>Rolando Portocarrero Peñafiel</t>
  </si>
  <si>
    <t>09466797</t>
  </si>
  <si>
    <t>784.497.765.3631</t>
  </si>
  <si>
    <t>784.497.764.6970</t>
  </si>
  <si>
    <t>Antonio Farfan Medrano</t>
  </si>
  <si>
    <t>366.050.001.0020</t>
  </si>
  <si>
    <t>Compra 02 Tacos de Billar - Billas</t>
  </si>
  <si>
    <t>0001-2024 - Yape</t>
  </si>
  <si>
    <t>784.497.769.9509</t>
  </si>
  <si>
    <t>784.497.563.9295</t>
  </si>
  <si>
    <t>02053003</t>
  </si>
  <si>
    <t>928.496.503.2725</t>
  </si>
  <si>
    <t>Monto Acum. de Escolta</t>
  </si>
  <si>
    <t>784.465.551.6654</t>
  </si>
  <si>
    <t>784.497.768.9461</t>
  </si>
  <si>
    <t>Compra Implementos Atletismo - Varios</t>
  </si>
  <si>
    <t>Saldo Disponible</t>
  </si>
  <si>
    <t>Pago Inscripcion al Bowling en Asociacion</t>
  </si>
  <si>
    <t>784.497.160.1663</t>
  </si>
  <si>
    <t>Juan Villegas Valdivia</t>
  </si>
  <si>
    <t>928.496.984.2303</t>
  </si>
  <si>
    <t>784.465.552.7950</t>
  </si>
  <si>
    <t>BS80-17806</t>
  </si>
  <si>
    <t>Total Ingresos Mes Mayo</t>
  </si>
  <si>
    <t>Compra Hidrantes - Varios - Comp. Fronton</t>
  </si>
  <si>
    <t>03590274</t>
  </si>
  <si>
    <t>Compra Sandwich - Jugo - Comp. Natacion Sab. 06 - dia I</t>
  </si>
  <si>
    <t>Compra Sandwich - Jugo - Comp. Natacion Dom.07 - dia II</t>
  </si>
  <si>
    <t>Compra Jugos Desayuno . Comp. Natacion - Dom. 07 - dia II</t>
  </si>
  <si>
    <t>Jugos Desayuno Competencia Natacion Sab. 06 - dia I</t>
  </si>
  <si>
    <t>Compra de Sandwich - Bochas - Sab. 13</t>
  </si>
  <si>
    <t>Compra Jugos - Bochas - Sab. 13</t>
  </si>
  <si>
    <t>Pago Horas Practica Billar - Billas - Mie. 17</t>
  </si>
  <si>
    <t>784.465.556.0479</t>
  </si>
  <si>
    <t>TOTAL MAYO</t>
  </si>
  <si>
    <t>Luis Gil Pasquel</t>
  </si>
  <si>
    <t>784.465.550.9614</t>
  </si>
  <si>
    <t>Pago Horas Practica Billar - Billas - Mie. 01</t>
  </si>
  <si>
    <t>784.497.166.1818</t>
  </si>
  <si>
    <t>Pago Horas Entrenamiento Atletismo - RR (DTY)</t>
  </si>
  <si>
    <t>784.497.167.8041</t>
  </si>
  <si>
    <t>Pago Horas Practica Billar - Billas - Vie. 03</t>
  </si>
  <si>
    <t>784.497.790.5450</t>
  </si>
  <si>
    <t>Aportes Almuerzo Naval</t>
  </si>
  <si>
    <t>Luis Ramirez Ureta</t>
  </si>
  <si>
    <t>00949923</t>
  </si>
  <si>
    <t>Cesar Urbano V.</t>
  </si>
  <si>
    <t>101.050.001.0057</t>
  </si>
  <si>
    <t>Pago Kit Completo Equipo Basquet</t>
  </si>
  <si>
    <t>784.497.576.9287</t>
  </si>
  <si>
    <t>Pago Kit Deportivo Basquet (12 Juegos)</t>
  </si>
  <si>
    <t>02644053</t>
  </si>
  <si>
    <t>Pago Adelanto Cocinero Almuerzo Buque</t>
  </si>
  <si>
    <t>784.497.163.0849</t>
  </si>
  <si>
    <t>Pago adelanto recuerdos damas almuerzo Buque</t>
  </si>
  <si>
    <t>784.497.566.8003</t>
  </si>
  <si>
    <t>Pago Saldo Cocincero Almuerzo Buque</t>
  </si>
  <si>
    <t>Aportes varios</t>
  </si>
  <si>
    <t>784.497.574.4958</t>
  </si>
  <si>
    <t>07538087</t>
  </si>
  <si>
    <t>Entregados</t>
  </si>
  <si>
    <t>07334227</t>
  </si>
  <si>
    <t>Jaime Ruiz Ordoñez</t>
  </si>
  <si>
    <t>04927120</t>
  </si>
  <si>
    <t>Alberto Garrido S.</t>
  </si>
  <si>
    <t>08945904</t>
  </si>
  <si>
    <t>Willy Casillas</t>
  </si>
  <si>
    <t>Efectivo</t>
  </si>
  <si>
    <t>Walter Barreda Ch.</t>
  </si>
  <si>
    <t>Edwin Zambrano</t>
  </si>
  <si>
    <t>Pago Alquiler Menaje Almuerzo Buque</t>
  </si>
  <si>
    <t>784.497.768.1840</t>
  </si>
  <si>
    <t>Pago Pisco Almuerzo Buque</t>
  </si>
  <si>
    <t>784.497.768.2506</t>
  </si>
  <si>
    <t>Pago saldo recuerdos Dia de la Madre Almuerzo buque</t>
  </si>
  <si>
    <t>784.497.769.6800</t>
  </si>
  <si>
    <t>Pago Vasos postres Almuerzo Buque</t>
  </si>
  <si>
    <t>784.497.560.6701</t>
  </si>
  <si>
    <t>Pagos Varios Almuerzo Buque (Vasos-PH-Hielo-Servilletas)</t>
  </si>
  <si>
    <t>784.465.552.2362</t>
  </si>
  <si>
    <t xml:space="preserve">Pago Horas Practica Bowling </t>
  </si>
  <si>
    <t>784.497.766.2971</t>
  </si>
  <si>
    <t>871.497.130.2841</t>
  </si>
  <si>
    <t>Juan Escobar C.</t>
  </si>
  <si>
    <t>871.497.130.3698</t>
  </si>
  <si>
    <t>Juan Escobar</t>
  </si>
  <si>
    <t>Pago Corona Madre Carlos Bozzo - Reembolso</t>
  </si>
  <si>
    <t>784.497.787.9502</t>
  </si>
  <si>
    <t>Pago Horas Practica Basquet</t>
  </si>
  <si>
    <t>Pago Horas Practica Basquet Entrenador</t>
  </si>
  <si>
    <t>Pago Separacion Local Dia del Padre</t>
  </si>
  <si>
    <t>784.497.563.5680</t>
  </si>
  <si>
    <t>784.497.766.9879</t>
  </si>
  <si>
    <t>02698150</t>
  </si>
  <si>
    <t>Victor Bonilla Ferreyra</t>
  </si>
  <si>
    <t>Ingresos Totales por Almuerzo</t>
  </si>
  <si>
    <t>Total Ingresos Mes Junio</t>
  </si>
  <si>
    <t>TOTAL JUNIO</t>
  </si>
  <si>
    <t>Aportes Almuerzo D. Padre</t>
  </si>
  <si>
    <t>784.465.552.6286</t>
  </si>
  <si>
    <t>05945454</t>
  </si>
  <si>
    <t>Saldo Acum. al Mes Anterior</t>
  </si>
  <si>
    <t xml:space="preserve">   </t>
  </si>
  <si>
    <t>Gino Elias Angulo</t>
  </si>
  <si>
    <t>034.050.001.0022</t>
  </si>
  <si>
    <t>Pago Corona Madre Favio Alejos - Reembolso</t>
  </si>
  <si>
    <t>784.465.560.3852</t>
  </si>
  <si>
    <t>Movilidad envio Corona Madre Favio Alejos - Reembolso</t>
  </si>
  <si>
    <t>784.465.560.4060</t>
  </si>
  <si>
    <t>Armando Loli Salomon</t>
  </si>
  <si>
    <t>06617623</t>
  </si>
  <si>
    <t>Armando Loli</t>
  </si>
  <si>
    <t>Pago Corona Madre Roger Valera + Envio (Movilidad)</t>
  </si>
  <si>
    <t>784.497.562.2168</t>
  </si>
  <si>
    <t>Pago Recuerdos Dia del Padre - Comité Damas</t>
  </si>
  <si>
    <t>784.465.555.0467</t>
  </si>
  <si>
    <t>Pago a Cta. DJ - Dia del Padre</t>
  </si>
  <si>
    <t>784.497.164.7484</t>
  </si>
  <si>
    <t>Luis Pimentel Rios</t>
  </si>
  <si>
    <t>Pago Final DJ - Dia del Padre</t>
  </si>
  <si>
    <t>Pago Saldo Cilindrada - Dia del Padre</t>
  </si>
  <si>
    <t>784.497.579.2184</t>
  </si>
  <si>
    <t>784.465.551.2480</t>
  </si>
  <si>
    <t>784.465.551.2822</t>
  </si>
  <si>
    <t>Ingreso Almuerzo Dia del Padre</t>
  </si>
  <si>
    <t>Pago Horas Practica Voley</t>
  </si>
  <si>
    <t>784.497.128.7584</t>
  </si>
  <si>
    <t>784.497.128.8196</t>
  </si>
  <si>
    <t>871.497.130.2516</t>
  </si>
  <si>
    <t>Pago Servicios Varios Dia del Padre</t>
  </si>
  <si>
    <t>Pago Servicio Mozos - Instalaciones</t>
  </si>
  <si>
    <t>784.497.765.3617</t>
  </si>
  <si>
    <t>784.497.765.4345</t>
  </si>
  <si>
    <t>784.465.551.5302</t>
  </si>
  <si>
    <t>Pago Gaseosas Dia del Padre - Varios</t>
  </si>
  <si>
    <t>Javier Vera Merea</t>
  </si>
  <si>
    <t>07482371</t>
  </si>
  <si>
    <t>08380937</t>
  </si>
  <si>
    <t>Otros Ingresos</t>
  </si>
  <si>
    <t>Pago Camisetas Voley - XXX Promocion</t>
  </si>
  <si>
    <t>Pago Camisetas Voley adicionales - XXX Promocion</t>
  </si>
  <si>
    <t>784.465.193.0159</t>
  </si>
  <si>
    <t>784.465.193.0029</t>
  </si>
  <si>
    <t>784.497.162.7888</t>
  </si>
  <si>
    <t>2106955</t>
  </si>
  <si>
    <t>04002216</t>
  </si>
  <si>
    <t>11225568</t>
  </si>
  <si>
    <t>M.Campos</t>
  </si>
  <si>
    <t>Total Ingresos Mes Julio</t>
  </si>
  <si>
    <t>Aportes Extraordinarios</t>
  </si>
  <si>
    <t>03480489</t>
  </si>
  <si>
    <t>784.465.551.7680</t>
  </si>
  <si>
    <t>Ernesto Villafuerte O.</t>
  </si>
  <si>
    <t>Juan Acevedo</t>
  </si>
  <si>
    <t>Pago 50% Adelanto - Uniforme Escolta</t>
  </si>
  <si>
    <t>784.465.192.9761</t>
  </si>
  <si>
    <t>Compra 02 Balones Futbol</t>
  </si>
  <si>
    <t>784.497.161.5660</t>
  </si>
  <si>
    <t>Separacion Saldo Aportes Escolta</t>
  </si>
  <si>
    <t>Carlos Rupay M.</t>
  </si>
  <si>
    <t>784.465.587.2091</t>
  </si>
  <si>
    <t>784.465.557.4144</t>
  </si>
  <si>
    <t>784.465.557.4105</t>
  </si>
  <si>
    <t>784.465.557.2644</t>
  </si>
  <si>
    <t>Separacion Saldo Aportes Escolta II</t>
  </si>
  <si>
    <t>Pago Horas Aporte Gastos Peña</t>
  </si>
  <si>
    <t>784.497.568.9741</t>
  </si>
  <si>
    <t>1017424</t>
  </si>
  <si>
    <t xml:space="preserve">Aporte Anonimo </t>
  </si>
  <si>
    <t>784.497.678.5152</t>
  </si>
  <si>
    <t>784.497.570.5737</t>
  </si>
  <si>
    <t>Kike Checa</t>
  </si>
  <si>
    <t>12311494</t>
  </si>
  <si>
    <t>Arreglo Floral Eduardo Llanos + movilidad</t>
  </si>
  <si>
    <t>784.497.167.9012</t>
  </si>
  <si>
    <t>Pago Camisetas Atletismo - XXX Promocion</t>
  </si>
  <si>
    <t>784.497.573.4209</t>
  </si>
  <si>
    <t>Pago Kit Atletismo adicional - XXX Promocion</t>
  </si>
  <si>
    <t>784.497.566.9942</t>
  </si>
  <si>
    <t>Pago Alquiler Cancha Fulbito</t>
  </si>
  <si>
    <t>Pago Alquiler Cancha Fulbito + Entrenador</t>
  </si>
  <si>
    <t>784.497.573.3143</t>
  </si>
  <si>
    <t>784.497.573.4827</t>
  </si>
  <si>
    <t>784.497.766.9407</t>
  </si>
  <si>
    <t>Pago Asociacion CMLP - Bosque Estandartes</t>
  </si>
  <si>
    <t>928.496.504.7679</t>
  </si>
  <si>
    <t>784.497.572.3433</t>
  </si>
  <si>
    <t>Walter Coz</t>
  </si>
  <si>
    <t>Ernesto Villafuerte</t>
  </si>
  <si>
    <t>Promocionales</t>
  </si>
  <si>
    <t>Aporte Adic.</t>
  </si>
  <si>
    <t>Escolta</t>
  </si>
  <si>
    <t>XX</t>
  </si>
  <si>
    <t># Aportes</t>
  </si>
  <si>
    <t># Aportantes  en Aportes</t>
  </si>
  <si>
    <t>Un Aporte</t>
  </si>
  <si>
    <t>Dos Aportes</t>
  </si>
  <si>
    <t>Tres Aportes</t>
  </si>
  <si>
    <t>TOTAL JULIO</t>
  </si>
  <si>
    <t>TOTAL AGOSTO</t>
  </si>
  <si>
    <t>928.496.368.1986</t>
  </si>
  <si>
    <t>Pago Kit de Fulbito - XXX Promocion</t>
  </si>
  <si>
    <t>Pago Kit adicional Fulbito - XXX Promocion</t>
  </si>
  <si>
    <t>Pago Kit Adicional - Medias Fultbol - XXX Promocion</t>
  </si>
  <si>
    <t>01964735</t>
  </si>
  <si>
    <t>02366902</t>
  </si>
  <si>
    <t>00609318</t>
  </si>
  <si>
    <t>13557748</t>
  </si>
  <si>
    <t>Aportes Cena Reencuentro</t>
  </si>
  <si>
    <t>Aporte Carrilleras Escolta XXX Promocion</t>
  </si>
  <si>
    <t>784.465.553.8954</t>
  </si>
  <si>
    <t>David Rodriguez</t>
  </si>
  <si>
    <t>69947213</t>
  </si>
  <si>
    <t>784.465.556.2865</t>
  </si>
  <si>
    <t>Pago Trofeo XXX Promocion - Jockey Club del Perú</t>
  </si>
  <si>
    <t>SBP</t>
  </si>
  <si>
    <t>Pago Confeccion Estandarte XXX Promocion</t>
  </si>
  <si>
    <t>784.497.565.7373</t>
  </si>
  <si>
    <t>Pago Apdayc - Unimpro - Cena Reencuentro</t>
  </si>
  <si>
    <t>784.465.192.6392</t>
  </si>
  <si>
    <t>00698020</t>
  </si>
  <si>
    <t>784.465.555.0217</t>
  </si>
  <si>
    <t>IBK</t>
  </si>
  <si>
    <t>01165324</t>
  </si>
  <si>
    <t>Victor Rios Sotelo (2025)</t>
  </si>
  <si>
    <t>07654963</t>
  </si>
  <si>
    <t>1° Adelanto Cena Reencuentro</t>
  </si>
  <si>
    <t>2° Adelanto Cena Reencuentro</t>
  </si>
  <si>
    <t>Luis Vasquez Zapata</t>
  </si>
  <si>
    <t>3° Adelanto Cena Reencuentro</t>
  </si>
  <si>
    <t>784.465.563.4435</t>
  </si>
  <si>
    <t>784.465.193.5747</t>
  </si>
  <si>
    <t>TOTAL SETIEMBRE</t>
  </si>
  <si>
    <t>Miguel Garcia R.</t>
  </si>
  <si>
    <t>Fernando Sandoval Aliaga</t>
  </si>
  <si>
    <t>06041574</t>
  </si>
  <si>
    <t>Total Ingresos Mes Agosto</t>
  </si>
  <si>
    <t>784.497.679.1496</t>
  </si>
  <si>
    <t>Victor Yamamoto T.</t>
  </si>
  <si>
    <t>06980663</t>
  </si>
  <si>
    <t>Pago Saldo Alquiler Salon Iquique  - Centro Naval</t>
  </si>
  <si>
    <t>Lorenzo Ato Campos</t>
  </si>
  <si>
    <t>07671770</t>
  </si>
  <si>
    <t>Jorge Bustamante Albujar</t>
  </si>
  <si>
    <t>12710692</t>
  </si>
  <si>
    <t>784.465.551.4246</t>
  </si>
  <si>
    <t>784.465.551.4542</t>
  </si>
  <si>
    <t>Pago Cancelacion Saldo Cena Reencuentro</t>
  </si>
  <si>
    <t>784.465.587.0281</t>
  </si>
  <si>
    <t>00252667</t>
  </si>
  <si>
    <t>Rafael Garski</t>
  </si>
  <si>
    <t>03433660</t>
  </si>
  <si>
    <t>Devolución Garantia Salon Cena</t>
  </si>
  <si>
    <t>784.465.554.5239</t>
  </si>
  <si>
    <t>Arreglo Floral Miguel A. Chamorro + movilidad</t>
  </si>
  <si>
    <t>784.497.566.6649</t>
  </si>
  <si>
    <t>784.465.555.4113</t>
  </si>
  <si>
    <t>Total Ingresos Mes Setiembre</t>
  </si>
  <si>
    <t>Miguel Garcia</t>
  </si>
  <si>
    <t>Fernando Sandoval</t>
  </si>
  <si>
    <t>Pago Champagne - 1° Pago del Brindis.</t>
  </si>
  <si>
    <t>784.497.160.6974</t>
  </si>
  <si>
    <t>266.050.001.0239</t>
  </si>
  <si>
    <t>784.465.554.6558</t>
  </si>
  <si>
    <t>Pedro Mundaca Montero</t>
  </si>
  <si>
    <t>784.497.672.4886</t>
  </si>
  <si>
    <t>04764371</t>
  </si>
  <si>
    <t>04022947</t>
  </si>
  <si>
    <t>Alberto Effio J.</t>
  </si>
  <si>
    <t>Carlos Javier C.</t>
  </si>
  <si>
    <t>Arreglo Floral Madre Manuel Solis + movilidad</t>
  </si>
  <si>
    <t>784.497.561.1694</t>
  </si>
  <si>
    <t>Juan Carlos Rodriguez Salcedo</t>
  </si>
  <si>
    <t>00929717</t>
  </si>
  <si>
    <t>Luis Ramirez Urueta</t>
  </si>
  <si>
    <t>00727026</t>
  </si>
  <si>
    <t>007751562</t>
  </si>
  <si>
    <t>00025724</t>
  </si>
  <si>
    <t>Pago Reunion Estrellita Sur</t>
  </si>
  <si>
    <t>German Bernales Gutierrez</t>
  </si>
  <si>
    <t>784.497.688.7034</t>
  </si>
  <si>
    <t>Pago de Cena Estrellita del Sur</t>
  </si>
  <si>
    <t>Neptali Rodriguez</t>
  </si>
  <si>
    <t>784.497.792.3903</t>
  </si>
  <si>
    <t>13011900</t>
  </si>
  <si>
    <t>00805721</t>
  </si>
  <si>
    <t>01239144</t>
  </si>
  <si>
    <t>00058740</t>
  </si>
  <si>
    <t>05510849</t>
  </si>
  <si>
    <t>5919149</t>
  </si>
  <si>
    <t>Pago Cena Reencuentro</t>
  </si>
  <si>
    <t>Ingresos Totales al Mes Anterior</t>
  </si>
  <si>
    <t>Total Ingresos Mes Octubre</t>
  </si>
  <si>
    <t>Cesar Zuñiga - Cuota Trimestral</t>
  </si>
  <si>
    <t>04614718</t>
  </si>
  <si>
    <t>TOTAL OCTUBRE</t>
  </si>
  <si>
    <t>TOTAL NOVIEMBRE</t>
  </si>
  <si>
    <t>Ingresos totales al mes ant.</t>
  </si>
  <si>
    <t>Walter Vilchez Barzola</t>
  </si>
  <si>
    <t>871.497.130.2247</t>
  </si>
  <si>
    <t>Pedro Castellano</t>
  </si>
  <si>
    <t>Reunión Fin año Base Naval</t>
  </si>
  <si>
    <t>784.465.553.5027</t>
  </si>
  <si>
    <t>Miguel Galvez Escobar</t>
  </si>
  <si>
    <t>Total Ingresos Mes Noviembre</t>
  </si>
  <si>
    <t>2465f846</t>
  </si>
  <si>
    <t>F83c7036</t>
  </si>
  <si>
    <t>BB01-0013301</t>
  </si>
  <si>
    <t>CONCEPTO</t>
  </si>
  <si>
    <t>CUOTAS</t>
  </si>
  <si>
    <t>ADICIONAL</t>
  </si>
  <si>
    <t>EVENTOS</t>
  </si>
  <si>
    <t>POLOS</t>
  </si>
  <si>
    <t>ESCOLTA</t>
  </si>
  <si>
    <t>SALDO NETO</t>
  </si>
  <si>
    <t>Víctor Hoos Pacheco</t>
  </si>
  <si>
    <t>TOTAL MES ENERO</t>
  </si>
  <si>
    <t>TOTAL ACUMULADO</t>
  </si>
  <si>
    <t>Alberto Palomino Peña</t>
  </si>
  <si>
    <t>Augusto mendoza Valencia</t>
  </si>
  <si>
    <t>TOTAL MES FEBRERO</t>
  </si>
  <si>
    <t>Víctor Rodriguez</t>
  </si>
  <si>
    <t>TOTAL MES MARZO</t>
  </si>
  <si>
    <t>Eric Barthelmes Toledo</t>
  </si>
  <si>
    <t>Víctor Ríos Sotelo</t>
  </si>
  <si>
    <t>Guillermo Basombrío Galvez</t>
  </si>
  <si>
    <t>TOTAL MES ABRIL</t>
  </si>
  <si>
    <t>Almuerzo día de la Madre</t>
  </si>
  <si>
    <t>TOTAL MES MAYO</t>
  </si>
  <si>
    <t>Juan Marroquín Lister</t>
  </si>
  <si>
    <t>TOTAL MES JUNIO</t>
  </si>
  <si>
    <t>Felix Campos</t>
  </si>
  <si>
    <t>Enrique Checa Mendiburu</t>
  </si>
  <si>
    <t>Aporte anónimo</t>
  </si>
  <si>
    <t>TOTAL MES JULIO</t>
  </si>
  <si>
    <t>TOTAL MES AGOSTO</t>
  </si>
  <si>
    <t>TOTAL MES SETIEMBRE</t>
  </si>
  <si>
    <t>TOTAL MES OCTUBRE</t>
  </si>
  <si>
    <t>TOTAL MES NOVIEMBRE</t>
  </si>
  <si>
    <t>Juan Carlos Acevedo- Cuota</t>
  </si>
  <si>
    <t>Willy Casillas Lozano</t>
  </si>
  <si>
    <t>59eb8fd8</t>
  </si>
  <si>
    <t>TOTAL DICIEMBRE</t>
  </si>
  <si>
    <t>09493983</t>
  </si>
  <si>
    <t>TOTAL MES DICIEMBRE</t>
  </si>
  <si>
    <t>Jose Amez Mesarina</t>
  </si>
  <si>
    <t>784.465.566.6748</t>
  </si>
  <si>
    <t>884cdfd6</t>
  </si>
  <si>
    <t xml:space="preserve">Manuel Condorchua </t>
  </si>
  <si>
    <t>07146632</t>
  </si>
  <si>
    <t>Felix Campos Mesones (Hija)</t>
  </si>
  <si>
    <t>38e25d8b</t>
  </si>
  <si>
    <t>05766856</t>
  </si>
  <si>
    <t>05523603</t>
  </si>
  <si>
    <t>871.497.130.2442</t>
  </si>
  <si>
    <t>871.497.130.5767</t>
  </si>
  <si>
    <t>08377401</t>
  </si>
  <si>
    <t>Yape BCP</t>
  </si>
  <si>
    <t>Arreglo Floral Madre Eduardo Nazario + Movilidad</t>
  </si>
  <si>
    <t>Pago Almuerzo Base Naval (44 PAX)</t>
  </si>
  <si>
    <t>Pago Movilidad Lima- Base Naval Ancon</t>
  </si>
  <si>
    <t>Pago Menaje Evento</t>
  </si>
  <si>
    <t>Juan Carlos Acevedo (2025)</t>
  </si>
  <si>
    <t>0576514</t>
  </si>
  <si>
    <t>784.465.198.4112</t>
  </si>
  <si>
    <t>784.465.198.4325</t>
  </si>
  <si>
    <t>784.465.198.4472</t>
  </si>
  <si>
    <t>Aporte Promo Cena Reencuentro</t>
  </si>
  <si>
    <t>784.497.661.9297</t>
  </si>
  <si>
    <t>784.465.561.5540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</si>
</sst>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dd/mm/yy;@"/>
    <numFmt numFmtId="167" formatCode="#,##0.00_);[Red]\(#,##0.00\);\-.\-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8"/>
      <color theme="4" tint="-0.499984740745262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1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3" fontId="2" fillId="5" borderId="1" xfId="0" applyNumberFormat="1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43" fontId="3" fillId="0" borderId="1" xfId="1" applyFont="1" applyBorder="1"/>
    <xf numFmtId="43" fontId="4" fillId="0" borderId="1" xfId="1" applyFont="1" applyBorder="1"/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/>
    <xf numFmtId="43" fontId="0" fillId="0" borderId="1" xfId="0" applyNumberFormat="1" applyBorder="1"/>
    <xf numFmtId="43" fontId="2" fillId="2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/>
    <xf numFmtId="43" fontId="2" fillId="3" borderId="1" xfId="0" applyNumberFormat="1" applyFont="1" applyFill="1" applyBorder="1"/>
    <xf numFmtId="43" fontId="2" fillId="0" borderId="1" xfId="0" applyNumberFormat="1" applyFont="1" applyBorder="1"/>
    <xf numFmtId="0" fontId="2" fillId="9" borderId="1" xfId="0" applyFont="1" applyFill="1" applyBorder="1"/>
    <xf numFmtId="0" fontId="2" fillId="8" borderId="1" xfId="0" applyFont="1" applyFill="1" applyBorder="1"/>
    <xf numFmtId="0" fontId="0" fillId="10" borderId="1" xfId="0" applyFill="1" applyBorder="1"/>
    <xf numFmtId="43" fontId="0" fillId="10" borderId="1" xfId="1" applyFont="1" applyFill="1" applyBorder="1"/>
    <xf numFmtId="43" fontId="0" fillId="10" borderId="2" xfId="1" applyFont="1" applyFill="1" applyBorder="1"/>
    <xf numFmtId="14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quotePrefix="1" applyBorder="1"/>
    <xf numFmtId="0" fontId="2" fillId="8" borderId="1" xfId="0" applyFont="1" applyFill="1" applyBorder="1" applyAlignment="1">
      <alignment horizontal="center"/>
    </xf>
    <xf numFmtId="17" fontId="2" fillId="7" borderId="1" xfId="0" applyNumberFormat="1" applyFont="1" applyFill="1" applyBorder="1" applyAlignment="1">
      <alignment horizontal="center"/>
    </xf>
    <xf numFmtId="17" fontId="2" fillId="8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2" fillId="7" borderId="1" xfId="0" applyFont="1" applyFill="1" applyBorder="1"/>
    <xf numFmtId="43" fontId="2" fillId="7" borderId="1" xfId="1" applyFont="1" applyFill="1" applyBorder="1"/>
    <xf numFmtId="14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5" fillId="7" borderId="1" xfId="0" applyNumberFormat="1" applyFont="1" applyFill="1" applyBorder="1" applyAlignment="1">
      <alignment horizontal="right"/>
    </xf>
    <xf numFmtId="0" fontId="0" fillId="7" borderId="1" xfId="0" applyFill="1" applyBorder="1"/>
    <xf numFmtId="0" fontId="2" fillId="2" borderId="0" xfId="0" applyFont="1" applyFill="1" applyAlignment="1">
      <alignment horizontal="center"/>
    </xf>
    <xf numFmtId="43" fontId="0" fillId="0" borderId="0" xfId="1" applyFont="1"/>
    <xf numFmtId="43" fontId="0" fillId="0" borderId="3" xfId="1" applyFont="1" applyBorder="1"/>
    <xf numFmtId="43" fontId="2" fillId="0" borderId="0" xfId="1" applyFont="1"/>
    <xf numFmtId="16" fontId="0" fillId="0" borderId="1" xfId="0" applyNumberFormat="1" applyBorder="1"/>
    <xf numFmtId="0" fontId="5" fillId="2" borderId="1" xfId="0" applyFont="1" applyFill="1" applyBorder="1" applyAlignment="1">
      <alignment horizontal="center"/>
    </xf>
    <xf numFmtId="43" fontId="0" fillId="0" borderId="0" xfId="1" applyFont="1" applyBorder="1"/>
    <xf numFmtId="0" fontId="2" fillId="4" borderId="4" xfId="0" applyFont="1" applyFill="1" applyBorder="1" applyAlignment="1">
      <alignment horizontal="center"/>
    </xf>
    <xf numFmtId="43" fontId="2" fillId="5" borderId="4" xfId="0" applyNumberFormat="1" applyFont="1" applyFill="1" applyBorder="1" applyAlignment="1">
      <alignment horizontal="center"/>
    </xf>
    <xf numFmtId="43" fontId="2" fillId="6" borderId="1" xfId="1" applyFont="1" applyFill="1" applyBorder="1"/>
    <xf numFmtId="43" fontId="0" fillId="0" borderId="0" xfId="0" applyNumberFormat="1"/>
    <xf numFmtId="43" fontId="5" fillId="7" borderId="1" xfId="0" applyNumberFormat="1" applyFont="1" applyFill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8" fillId="0" borderId="0" xfId="0" applyFont="1"/>
    <xf numFmtId="0" fontId="0" fillId="2" borderId="0" xfId="0" applyFill="1"/>
    <xf numFmtId="0" fontId="2" fillId="11" borderId="1" xfId="0" applyFont="1" applyFill="1" applyBorder="1"/>
    <xf numFmtId="43" fontId="2" fillId="11" borderId="1" xfId="0" applyNumberFormat="1" applyFont="1" applyFill="1" applyBorder="1"/>
    <xf numFmtId="43" fontId="2" fillId="0" borderId="1" xfId="1" applyFont="1" applyBorder="1"/>
    <xf numFmtId="43" fontId="2" fillId="8" borderId="1" xfId="0" applyNumberFormat="1" applyFont="1" applyFill="1" applyBorder="1"/>
    <xf numFmtId="43" fontId="2" fillId="0" borderId="0" xfId="0" applyNumberFormat="1" applyFont="1"/>
    <xf numFmtId="0" fontId="0" fillId="12" borderId="1" xfId="0" applyFill="1" applyBorder="1" applyAlignment="1">
      <alignment horizontal="center" vertical="center" wrapText="1"/>
    </xf>
    <xf numFmtId="0" fontId="0" fillId="0" borderId="4" xfId="0" applyBorder="1"/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166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7" fontId="10" fillId="3" borderId="1" xfId="0" applyNumberFormat="1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3" fontId="12" fillId="0" borderId="1" xfId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2" fillId="0" borderId="1" xfId="0" quotePrefix="1" applyFont="1" applyBorder="1" applyAlignment="1">
      <alignment horizontal="center" vertical="center"/>
    </xf>
    <xf numFmtId="43" fontId="13" fillId="0" borderId="1" xfId="1" applyFont="1" applyBorder="1" applyAlignment="1">
      <alignment vertical="center"/>
    </xf>
    <xf numFmtId="43" fontId="14" fillId="0" borderId="1" xfId="1" applyFont="1" applyBorder="1" applyAlignment="1">
      <alignment vertical="center"/>
    </xf>
    <xf numFmtId="166" fontId="12" fillId="10" borderId="1" xfId="0" applyNumberFormat="1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vertical="center"/>
    </xf>
    <xf numFmtId="43" fontId="12" fillId="10" borderId="1" xfId="1" applyFont="1" applyFill="1" applyBorder="1" applyAlignment="1">
      <alignment vertical="center"/>
    </xf>
    <xf numFmtId="43" fontId="12" fillId="10" borderId="2" xfId="1" applyFont="1" applyFill="1" applyBorder="1" applyAlignment="1">
      <alignment vertical="center"/>
    </xf>
    <xf numFmtId="0" fontId="12" fillId="10" borderId="1" xfId="0" applyFont="1" applyFill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167" fontId="12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vertical="center"/>
    </xf>
    <xf numFmtId="0" fontId="12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166" fontId="12" fillId="0" borderId="1" xfId="0" applyNumberFormat="1" applyFont="1" applyBorder="1" applyAlignment="1">
      <alignment vertical="center"/>
    </xf>
    <xf numFmtId="43" fontId="12" fillId="0" borderId="0" xfId="1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 applyAlignment="1">
      <alignment horizontal="center" textRotation="255" wrapText="1"/>
    </xf>
    <xf numFmtId="0" fontId="0" fillId="2" borderId="1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1238239</xdr:colOff>
      <xdr:row>152</xdr:row>
      <xdr:rowOff>119063</xdr:rowOff>
    </xdr:from>
    <xdr:ext cx="1269899" cy="46801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3DDD36E-F488-43CF-8216-E1889A02B09F}"/>
            </a:ext>
          </a:extLst>
        </xdr:cNvPr>
        <xdr:cNvSpPr/>
      </xdr:nvSpPr>
      <xdr:spPr>
        <a:xfrm>
          <a:off x="2035958" y="29003626"/>
          <a:ext cx="126989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Ninguno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336594</xdr:colOff>
      <xdr:row>5</xdr:row>
      <xdr:rowOff>107448</xdr:rowOff>
    </xdr:from>
    <xdr:ext cx="1269899" cy="46801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04CD10-F9EE-43C6-987D-0772479A6B57}"/>
            </a:ext>
          </a:extLst>
        </xdr:cNvPr>
        <xdr:cNvSpPr/>
      </xdr:nvSpPr>
      <xdr:spPr>
        <a:xfrm>
          <a:off x="11376069" y="1059948"/>
          <a:ext cx="126989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Ninguno</a:t>
          </a:r>
        </a:p>
      </xdr:txBody>
    </xdr:sp>
    <xdr:clientData/>
  </xdr:oneCellAnchor>
  <xdr:oneCellAnchor>
    <xdr:from>
      <xdr:col>4</xdr:col>
      <xdr:colOff>1295400</xdr:colOff>
      <xdr:row>105</xdr:row>
      <xdr:rowOff>127000</xdr:rowOff>
    </xdr:from>
    <xdr:ext cx="1269899" cy="468013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B160250-0E32-46DE-9466-390AF32ECA4C}"/>
            </a:ext>
          </a:extLst>
        </xdr:cNvPr>
        <xdr:cNvSpPr/>
      </xdr:nvSpPr>
      <xdr:spPr>
        <a:xfrm>
          <a:off x="4622800" y="20129500"/>
          <a:ext cx="126989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Ninguno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6</xdr:row>
      <xdr:rowOff>257175</xdr:rowOff>
    </xdr:from>
    <xdr:to>
      <xdr:col>4</xdr:col>
      <xdr:colOff>514350</xdr:colOff>
      <xdr:row>8</xdr:row>
      <xdr:rowOff>15874</xdr:rowOff>
    </xdr:to>
    <xdr:pic>
      <xdr:nvPicPr>
        <xdr:cNvPr id="3" name="Gráfico 2" descr="Marca de insignia1 con relleno sólido">
          <a:extLst>
            <a:ext uri="{FF2B5EF4-FFF2-40B4-BE49-F238E27FC236}">
              <a16:creationId xmlns:a16="http://schemas.microsoft.com/office/drawing/2014/main" id="{C2E53DC0-2BD0-7F08-2D7F-6CF67AAB2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14675" y="277177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225425</xdr:colOff>
      <xdr:row>6</xdr:row>
      <xdr:rowOff>0</xdr:rowOff>
    </xdr:from>
    <xdr:to>
      <xdr:col>4</xdr:col>
      <xdr:colOff>511175</xdr:colOff>
      <xdr:row>7</xdr:row>
      <xdr:rowOff>19049</xdr:rowOff>
    </xdr:to>
    <xdr:pic>
      <xdr:nvPicPr>
        <xdr:cNvPr id="2" name="Gráfico 1" descr="Marca de insignia1 con relleno sólido">
          <a:extLst>
            <a:ext uri="{FF2B5EF4-FFF2-40B4-BE49-F238E27FC236}">
              <a16:creationId xmlns:a16="http://schemas.microsoft.com/office/drawing/2014/main" id="{84E44F57-09FD-41B2-87F8-4D1B0287B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35425" y="249555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8</xdr:row>
      <xdr:rowOff>0</xdr:rowOff>
    </xdr:from>
    <xdr:to>
      <xdr:col>4</xdr:col>
      <xdr:colOff>533400</xdr:colOff>
      <xdr:row>9</xdr:row>
      <xdr:rowOff>16934</xdr:rowOff>
    </xdr:to>
    <xdr:pic>
      <xdr:nvPicPr>
        <xdr:cNvPr id="5" name="Gráfico 4" descr="Marca de insignia1 con relleno sólido">
          <a:extLst>
            <a:ext uri="{FF2B5EF4-FFF2-40B4-BE49-F238E27FC236}">
              <a16:creationId xmlns:a16="http://schemas.microsoft.com/office/drawing/2014/main" id="{852DBC07-63E0-475A-9B72-C340C0450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86200" y="3305175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8</xdr:row>
      <xdr:rowOff>247650</xdr:rowOff>
    </xdr:from>
    <xdr:to>
      <xdr:col>4</xdr:col>
      <xdr:colOff>533400</xdr:colOff>
      <xdr:row>10</xdr:row>
      <xdr:rowOff>15874</xdr:rowOff>
    </xdr:to>
    <xdr:pic>
      <xdr:nvPicPr>
        <xdr:cNvPr id="6" name="Gráfico 5" descr="Marca de insignia1 con relleno sólido">
          <a:extLst>
            <a:ext uri="{FF2B5EF4-FFF2-40B4-BE49-F238E27FC236}">
              <a16:creationId xmlns:a16="http://schemas.microsoft.com/office/drawing/2014/main" id="{F96D20A0-BA42-4966-84A4-378DA4575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57650" y="3543300"/>
          <a:ext cx="285750" cy="292100"/>
        </a:xfrm>
        <a:prstGeom prst="rect">
          <a:avLst/>
        </a:prstGeom>
      </xdr:spPr>
    </xdr:pic>
    <xdr:clientData/>
  </xdr:twoCellAnchor>
  <xdr:twoCellAnchor editAs="oneCell">
    <xdr:from>
      <xdr:col>4</xdr:col>
      <xdr:colOff>244475</xdr:colOff>
      <xdr:row>9</xdr:row>
      <xdr:rowOff>247650</xdr:rowOff>
    </xdr:from>
    <xdr:to>
      <xdr:col>4</xdr:col>
      <xdr:colOff>530225</xdr:colOff>
      <xdr:row>11</xdr:row>
      <xdr:rowOff>12700</xdr:rowOff>
    </xdr:to>
    <xdr:pic>
      <xdr:nvPicPr>
        <xdr:cNvPr id="7" name="Gráfico 6" descr="Marca de insignia1 con relleno sólido">
          <a:extLst>
            <a:ext uri="{FF2B5EF4-FFF2-40B4-BE49-F238E27FC236}">
              <a16:creationId xmlns:a16="http://schemas.microsoft.com/office/drawing/2014/main" id="{7079B77E-69AF-46DF-AC13-A1036D212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54475" y="3810000"/>
          <a:ext cx="285750" cy="2921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5</xdr:row>
      <xdr:rowOff>0</xdr:rowOff>
    </xdr:from>
    <xdr:to>
      <xdr:col>4</xdr:col>
      <xdr:colOff>514350</xdr:colOff>
      <xdr:row>6</xdr:row>
      <xdr:rowOff>20108</xdr:rowOff>
    </xdr:to>
    <xdr:pic>
      <xdr:nvPicPr>
        <xdr:cNvPr id="8" name="Gráfico 7" descr="Marca de insignia1 con relleno sólido">
          <a:extLst>
            <a:ext uri="{FF2B5EF4-FFF2-40B4-BE49-F238E27FC236}">
              <a16:creationId xmlns:a16="http://schemas.microsoft.com/office/drawing/2014/main" id="{1374FC9C-D2B4-4551-A59B-92A5F9CAF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38600" y="1949450"/>
          <a:ext cx="285750" cy="288925"/>
        </a:xfrm>
        <a:prstGeom prst="rect">
          <a:avLst/>
        </a:prstGeom>
      </xdr:spPr>
    </xdr:pic>
    <xdr:clientData/>
  </xdr:twoCellAnchor>
  <xdr:twoCellAnchor editAs="oneCell">
    <xdr:from>
      <xdr:col>4</xdr:col>
      <xdr:colOff>218017</xdr:colOff>
      <xdr:row>5</xdr:row>
      <xdr:rowOff>0</xdr:rowOff>
    </xdr:from>
    <xdr:to>
      <xdr:col>4</xdr:col>
      <xdr:colOff>510117</xdr:colOff>
      <xdr:row>6</xdr:row>
      <xdr:rowOff>16933</xdr:rowOff>
    </xdr:to>
    <xdr:pic>
      <xdr:nvPicPr>
        <xdr:cNvPr id="9" name="Gráfico 8" descr="Marca de insignia1 con relleno sólido">
          <a:extLst>
            <a:ext uri="{FF2B5EF4-FFF2-40B4-BE49-F238E27FC236}">
              <a16:creationId xmlns:a16="http://schemas.microsoft.com/office/drawing/2014/main" id="{672648E3-6D38-4D00-8E31-3E4546506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48100" y="1957917"/>
          <a:ext cx="285750" cy="281516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11</xdr:row>
      <xdr:rowOff>0</xdr:rowOff>
    </xdr:from>
    <xdr:to>
      <xdr:col>4</xdr:col>
      <xdr:colOff>533400</xdr:colOff>
      <xdr:row>12</xdr:row>
      <xdr:rowOff>15875</xdr:rowOff>
    </xdr:to>
    <xdr:pic>
      <xdr:nvPicPr>
        <xdr:cNvPr id="10" name="Gráfico 9" descr="Marca de insignia1 con relleno sólido">
          <a:extLst>
            <a:ext uri="{FF2B5EF4-FFF2-40B4-BE49-F238E27FC236}">
              <a16:creationId xmlns:a16="http://schemas.microsoft.com/office/drawing/2014/main" id="{B26B0F6B-8AC8-4E91-AD75-85ACF378F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86200" y="4114800"/>
          <a:ext cx="285750" cy="282575"/>
        </a:xfrm>
        <a:prstGeom prst="rect">
          <a:avLst/>
        </a:prstGeom>
      </xdr:spPr>
    </xdr:pic>
    <xdr:clientData/>
  </xdr:twoCellAnchor>
  <xdr:twoCellAnchor editAs="oneCell">
    <xdr:from>
      <xdr:col>4</xdr:col>
      <xdr:colOff>221191</xdr:colOff>
      <xdr:row>3</xdr:row>
      <xdr:rowOff>264583</xdr:rowOff>
    </xdr:from>
    <xdr:to>
      <xdr:col>4</xdr:col>
      <xdr:colOff>510116</xdr:colOff>
      <xdr:row>5</xdr:row>
      <xdr:rowOff>16933</xdr:rowOff>
    </xdr:to>
    <xdr:pic>
      <xdr:nvPicPr>
        <xdr:cNvPr id="11" name="Gráfico 10" descr="Marca de insignia1 con relleno sólido">
          <a:extLst>
            <a:ext uri="{FF2B5EF4-FFF2-40B4-BE49-F238E27FC236}">
              <a16:creationId xmlns:a16="http://schemas.microsoft.com/office/drawing/2014/main" id="{F300F118-06A3-4EDA-9BA3-7170885AD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51274" y="910166"/>
          <a:ext cx="285750" cy="275167"/>
        </a:xfrm>
        <a:prstGeom prst="rect">
          <a:avLst/>
        </a:prstGeom>
      </xdr:spPr>
    </xdr:pic>
    <xdr:clientData/>
  </xdr:twoCellAnchor>
  <xdr:twoCellAnchor editAs="oneCell">
    <xdr:from>
      <xdr:col>4</xdr:col>
      <xdr:colOff>211666</xdr:colOff>
      <xdr:row>3</xdr:row>
      <xdr:rowOff>9525</xdr:rowOff>
    </xdr:from>
    <xdr:to>
      <xdr:col>4</xdr:col>
      <xdr:colOff>497416</xdr:colOff>
      <xdr:row>4</xdr:row>
      <xdr:rowOff>34924</xdr:rowOff>
    </xdr:to>
    <xdr:pic>
      <xdr:nvPicPr>
        <xdr:cNvPr id="12" name="Gráfico 11" descr="Marca de insignia1 con relleno sólido">
          <a:extLst>
            <a:ext uri="{FF2B5EF4-FFF2-40B4-BE49-F238E27FC236}">
              <a16:creationId xmlns:a16="http://schemas.microsoft.com/office/drawing/2014/main" id="{AC335F51-75F8-43EF-BF4A-E76144026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41749" y="655108"/>
          <a:ext cx="285750" cy="283633"/>
        </a:xfrm>
        <a:prstGeom prst="rect">
          <a:avLst/>
        </a:prstGeom>
      </xdr:spPr>
    </xdr:pic>
    <xdr:clientData/>
  </xdr:twoCellAnchor>
  <xdr:twoCellAnchor editAs="oneCell">
    <xdr:from>
      <xdr:col>4</xdr:col>
      <xdr:colOff>248708</xdr:colOff>
      <xdr:row>12</xdr:row>
      <xdr:rowOff>0</xdr:rowOff>
    </xdr:from>
    <xdr:to>
      <xdr:col>4</xdr:col>
      <xdr:colOff>534458</xdr:colOff>
      <xdr:row>13</xdr:row>
      <xdr:rowOff>15874</xdr:rowOff>
    </xdr:to>
    <xdr:pic>
      <xdr:nvPicPr>
        <xdr:cNvPr id="13" name="Gráfico 12" descr="Marca de insignia1 con relleno sólido">
          <a:extLst>
            <a:ext uri="{FF2B5EF4-FFF2-40B4-BE49-F238E27FC236}">
              <a16:creationId xmlns:a16="http://schemas.microsoft.com/office/drawing/2014/main" id="{CA0130E5-D146-48E0-90C8-3C0DECF6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78791" y="4349750"/>
          <a:ext cx="285750" cy="280458"/>
        </a:xfrm>
        <a:prstGeom prst="rect">
          <a:avLst/>
        </a:prstGeom>
      </xdr:spPr>
    </xdr:pic>
    <xdr:clientData/>
  </xdr:twoCellAnchor>
  <xdr:twoCellAnchor editAs="oneCell">
    <xdr:from>
      <xdr:col>4</xdr:col>
      <xdr:colOff>258233</xdr:colOff>
      <xdr:row>12</xdr:row>
      <xdr:rowOff>247650</xdr:rowOff>
    </xdr:from>
    <xdr:to>
      <xdr:col>4</xdr:col>
      <xdr:colOff>550333</xdr:colOff>
      <xdr:row>14</xdr:row>
      <xdr:rowOff>1587</xdr:rowOff>
    </xdr:to>
    <xdr:pic>
      <xdr:nvPicPr>
        <xdr:cNvPr id="14" name="Gráfico 13" descr="Marca de insignia1 con relleno sólido">
          <a:extLst>
            <a:ext uri="{FF2B5EF4-FFF2-40B4-BE49-F238E27FC236}">
              <a16:creationId xmlns:a16="http://schemas.microsoft.com/office/drawing/2014/main" id="{F4162E6A-174B-4FEE-A5AA-C5D2C0C6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88316" y="4597400"/>
          <a:ext cx="285750" cy="280458"/>
        </a:xfrm>
        <a:prstGeom prst="rect">
          <a:avLst/>
        </a:prstGeom>
      </xdr:spPr>
    </xdr:pic>
    <xdr:clientData/>
  </xdr:twoCellAnchor>
  <xdr:twoCellAnchor editAs="oneCell">
    <xdr:from>
      <xdr:col>4</xdr:col>
      <xdr:colOff>248708</xdr:colOff>
      <xdr:row>14</xdr:row>
      <xdr:rowOff>257175</xdr:rowOff>
    </xdr:from>
    <xdr:to>
      <xdr:col>4</xdr:col>
      <xdr:colOff>534458</xdr:colOff>
      <xdr:row>16</xdr:row>
      <xdr:rowOff>12699</xdr:rowOff>
    </xdr:to>
    <xdr:pic>
      <xdr:nvPicPr>
        <xdr:cNvPr id="15" name="Gráfico 14" descr="Marca de insignia1 con relleno sólido">
          <a:extLst>
            <a:ext uri="{FF2B5EF4-FFF2-40B4-BE49-F238E27FC236}">
              <a16:creationId xmlns:a16="http://schemas.microsoft.com/office/drawing/2014/main" id="{9433F01E-3AB2-4005-AC35-B13FC849C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78791" y="5136092"/>
          <a:ext cx="285750" cy="2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246591</xdr:colOff>
      <xdr:row>15</xdr:row>
      <xdr:rowOff>250825</xdr:rowOff>
    </xdr:from>
    <xdr:to>
      <xdr:col>4</xdr:col>
      <xdr:colOff>532341</xdr:colOff>
      <xdr:row>17</xdr:row>
      <xdr:rowOff>2644</xdr:rowOff>
    </xdr:to>
    <xdr:pic>
      <xdr:nvPicPr>
        <xdr:cNvPr id="4" name="Gráfico 3" descr="Marca de insignia1 con relleno sólido">
          <a:extLst>
            <a:ext uri="{FF2B5EF4-FFF2-40B4-BE49-F238E27FC236}">
              <a16:creationId xmlns:a16="http://schemas.microsoft.com/office/drawing/2014/main" id="{EDC6F4D2-A46A-48A4-A6D3-679E9C8B0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76674" y="5394325"/>
          <a:ext cx="285750" cy="2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250824</xdr:colOff>
      <xdr:row>17</xdr:row>
      <xdr:rowOff>0</xdr:rowOff>
    </xdr:from>
    <xdr:to>
      <xdr:col>4</xdr:col>
      <xdr:colOff>536574</xdr:colOff>
      <xdr:row>18</xdr:row>
      <xdr:rowOff>16933</xdr:rowOff>
    </xdr:to>
    <xdr:pic>
      <xdr:nvPicPr>
        <xdr:cNvPr id="16" name="Gráfico 15" descr="Marca de insignia1 con relleno sólido">
          <a:extLst>
            <a:ext uri="{FF2B5EF4-FFF2-40B4-BE49-F238E27FC236}">
              <a16:creationId xmlns:a16="http://schemas.microsoft.com/office/drawing/2014/main" id="{92351708-2916-4CB1-962B-0FA0718EC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80907" y="6192309"/>
          <a:ext cx="285750" cy="2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211666</xdr:colOff>
      <xdr:row>2</xdr:row>
      <xdr:rowOff>0</xdr:rowOff>
    </xdr:from>
    <xdr:to>
      <xdr:col>4</xdr:col>
      <xdr:colOff>497416</xdr:colOff>
      <xdr:row>3</xdr:row>
      <xdr:rowOff>16933</xdr:rowOff>
    </xdr:to>
    <xdr:pic>
      <xdr:nvPicPr>
        <xdr:cNvPr id="17" name="Gráfico 16" descr="Marca de insignia1 con relleno sólido">
          <a:extLst>
            <a:ext uri="{FF2B5EF4-FFF2-40B4-BE49-F238E27FC236}">
              <a16:creationId xmlns:a16="http://schemas.microsoft.com/office/drawing/2014/main" id="{1DAD3C5B-7C4A-44F0-8D1D-EC63BCF38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41749" y="381000"/>
          <a:ext cx="285750" cy="2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243412</xdr:colOff>
      <xdr:row>14</xdr:row>
      <xdr:rowOff>0</xdr:rowOff>
    </xdr:from>
    <xdr:to>
      <xdr:col>4</xdr:col>
      <xdr:colOff>529162</xdr:colOff>
      <xdr:row>15</xdr:row>
      <xdr:rowOff>20108</xdr:rowOff>
    </xdr:to>
    <xdr:pic>
      <xdr:nvPicPr>
        <xdr:cNvPr id="18" name="Gráfico 17" descr="Marca de insignia1 con relleno sólido">
          <a:extLst>
            <a:ext uri="{FF2B5EF4-FFF2-40B4-BE49-F238E27FC236}">
              <a16:creationId xmlns:a16="http://schemas.microsoft.com/office/drawing/2014/main" id="{AC01D68B-6D79-4228-95C4-E723CB6EF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73495" y="4878917"/>
          <a:ext cx="285750" cy="284691"/>
        </a:xfrm>
        <a:prstGeom prst="rect">
          <a:avLst/>
        </a:prstGeom>
      </xdr:spPr>
    </xdr:pic>
    <xdr:clientData/>
  </xdr:twoCellAnchor>
  <xdr:twoCellAnchor editAs="oneCell">
    <xdr:from>
      <xdr:col>4</xdr:col>
      <xdr:colOff>264581</xdr:colOff>
      <xdr:row>18</xdr:row>
      <xdr:rowOff>0</xdr:rowOff>
    </xdr:from>
    <xdr:to>
      <xdr:col>4</xdr:col>
      <xdr:colOff>550331</xdr:colOff>
      <xdr:row>19</xdr:row>
      <xdr:rowOff>16932</xdr:rowOff>
    </xdr:to>
    <xdr:pic>
      <xdr:nvPicPr>
        <xdr:cNvPr id="19" name="Gráfico 18" descr="Marca de insignia1 con relleno sólido">
          <a:extLst>
            <a:ext uri="{FF2B5EF4-FFF2-40B4-BE49-F238E27FC236}">
              <a16:creationId xmlns:a16="http://schemas.microsoft.com/office/drawing/2014/main" id="{7553BA17-9EF5-447B-A59E-AE92A309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94664" y="4614333"/>
          <a:ext cx="285750" cy="2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268814</xdr:colOff>
      <xdr:row>18</xdr:row>
      <xdr:rowOff>258233</xdr:rowOff>
    </xdr:from>
    <xdr:to>
      <xdr:col>4</xdr:col>
      <xdr:colOff>554564</xdr:colOff>
      <xdr:row>20</xdr:row>
      <xdr:rowOff>13757</xdr:rowOff>
    </xdr:to>
    <xdr:pic>
      <xdr:nvPicPr>
        <xdr:cNvPr id="20" name="Gráfico 19" descr="Marca de insignia1 con relleno sólido">
          <a:extLst>
            <a:ext uri="{FF2B5EF4-FFF2-40B4-BE49-F238E27FC236}">
              <a16:creationId xmlns:a16="http://schemas.microsoft.com/office/drawing/2014/main" id="{C3D739C5-1F2C-490B-B71F-877A2674E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98897" y="4872566"/>
          <a:ext cx="285750" cy="2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273052</xdr:colOff>
      <xdr:row>19</xdr:row>
      <xdr:rowOff>251879</xdr:rowOff>
    </xdr:from>
    <xdr:to>
      <xdr:col>4</xdr:col>
      <xdr:colOff>565152</xdr:colOff>
      <xdr:row>21</xdr:row>
      <xdr:rowOff>1054</xdr:rowOff>
    </xdr:to>
    <xdr:pic>
      <xdr:nvPicPr>
        <xdr:cNvPr id="21" name="Gráfico 20" descr="Marca de insignia1 con relleno sólido">
          <a:extLst>
            <a:ext uri="{FF2B5EF4-FFF2-40B4-BE49-F238E27FC236}">
              <a16:creationId xmlns:a16="http://schemas.microsoft.com/office/drawing/2014/main" id="{9BAD47A9-D003-4020-9822-65A321411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03135" y="5130796"/>
          <a:ext cx="285750" cy="2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275158</xdr:colOff>
      <xdr:row>21</xdr:row>
      <xdr:rowOff>0</xdr:rowOff>
    </xdr:from>
    <xdr:to>
      <xdr:col>4</xdr:col>
      <xdr:colOff>567258</xdr:colOff>
      <xdr:row>22</xdr:row>
      <xdr:rowOff>16932</xdr:rowOff>
    </xdr:to>
    <xdr:pic>
      <xdr:nvPicPr>
        <xdr:cNvPr id="22" name="Gráfico 21" descr="Marca de insignia1 con relleno sólido">
          <a:extLst>
            <a:ext uri="{FF2B5EF4-FFF2-40B4-BE49-F238E27FC236}">
              <a16:creationId xmlns:a16="http://schemas.microsoft.com/office/drawing/2014/main" id="{30321E8B-CAD8-46C2-A951-68EC272E1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05241" y="5408083"/>
          <a:ext cx="285750" cy="2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275164</xdr:colOff>
      <xdr:row>22</xdr:row>
      <xdr:rowOff>0</xdr:rowOff>
    </xdr:from>
    <xdr:to>
      <xdr:col>4</xdr:col>
      <xdr:colOff>567264</xdr:colOff>
      <xdr:row>23</xdr:row>
      <xdr:rowOff>16933</xdr:rowOff>
    </xdr:to>
    <xdr:pic>
      <xdr:nvPicPr>
        <xdr:cNvPr id="23" name="Gráfico 22" descr="Marca de insignia1 con relleno sólido">
          <a:extLst>
            <a:ext uri="{FF2B5EF4-FFF2-40B4-BE49-F238E27FC236}">
              <a16:creationId xmlns:a16="http://schemas.microsoft.com/office/drawing/2014/main" id="{1D9E4008-76A0-40B2-A2A6-BCC18EB19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05247" y="5672667"/>
          <a:ext cx="285750" cy="2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279402</xdr:colOff>
      <xdr:row>22</xdr:row>
      <xdr:rowOff>258230</xdr:rowOff>
    </xdr:from>
    <xdr:to>
      <xdr:col>4</xdr:col>
      <xdr:colOff>568327</xdr:colOff>
      <xdr:row>24</xdr:row>
      <xdr:rowOff>13755</xdr:rowOff>
    </xdr:to>
    <xdr:pic>
      <xdr:nvPicPr>
        <xdr:cNvPr id="24" name="Gráfico 23" descr="Marca de insignia1 con relleno sólido">
          <a:extLst>
            <a:ext uri="{FF2B5EF4-FFF2-40B4-BE49-F238E27FC236}">
              <a16:creationId xmlns:a16="http://schemas.microsoft.com/office/drawing/2014/main" id="{8BE98B7C-A080-40CF-9613-FF7794A2E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09485" y="5930897"/>
          <a:ext cx="285750" cy="2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273052</xdr:colOff>
      <xdr:row>23</xdr:row>
      <xdr:rowOff>251877</xdr:rowOff>
    </xdr:from>
    <xdr:to>
      <xdr:col>4</xdr:col>
      <xdr:colOff>565152</xdr:colOff>
      <xdr:row>25</xdr:row>
      <xdr:rowOff>1051</xdr:rowOff>
    </xdr:to>
    <xdr:pic>
      <xdr:nvPicPr>
        <xdr:cNvPr id="25" name="Gráfico 24" descr="Marca de insignia1 con relleno sólido">
          <a:extLst>
            <a:ext uri="{FF2B5EF4-FFF2-40B4-BE49-F238E27FC236}">
              <a16:creationId xmlns:a16="http://schemas.microsoft.com/office/drawing/2014/main" id="{D2E1F24C-8930-4694-9A70-F0FE07B8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03135" y="6189127"/>
          <a:ext cx="285750" cy="278341"/>
        </a:xfrm>
        <a:prstGeom prst="rect">
          <a:avLst/>
        </a:prstGeom>
      </xdr:spPr>
    </xdr:pic>
    <xdr:clientData/>
  </xdr:twoCellAnchor>
  <xdr:twoCellAnchor editAs="oneCell">
    <xdr:from>
      <xdr:col>4</xdr:col>
      <xdr:colOff>271728</xdr:colOff>
      <xdr:row>24</xdr:row>
      <xdr:rowOff>235998</xdr:rowOff>
    </xdr:from>
    <xdr:to>
      <xdr:col>4</xdr:col>
      <xdr:colOff>563828</xdr:colOff>
      <xdr:row>25</xdr:row>
      <xdr:rowOff>247109</xdr:rowOff>
    </xdr:to>
    <xdr:pic>
      <xdr:nvPicPr>
        <xdr:cNvPr id="26" name="Gráfico 25" descr="Marca de insignia1 con relleno sólido">
          <a:extLst>
            <a:ext uri="{FF2B5EF4-FFF2-40B4-BE49-F238E27FC236}">
              <a16:creationId xmlns:a16="http://schemas.microsoft.com/office/drawing/2014/main" id="{4BE39092-E65B-4E83-A2E0-90CF7F872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15041" y="6379623"/>
          <a:ext cx="292100" cy="273049"/>
        </a:xfrm>
        <a:prstGeom prst="rect">
          <a:avLst/>
        </a:prstGeom>
      </xdr:spPr>
    </xdr:pic>
    <xdr:clientData/>
  </xdr:twoCellAnchor>
  <xdr:twoCellAnchor editAs="oneCell">
    <xdr:from>
      <xdr:col>4</xdr:col>
      <xdr:colOff>271728</xdr:colOff>
      <xdr:row>25</xdr:row>
      <xdr:rowOff>247900</xdr:rowOff>
    </xdr:from>
    <xdr:to>
      <xdr:col>4</xdr:col>
      <xdr:colOff>563828</xdr:colOff>
      <xdr:row>26</xdr:row>
      <xdr:rowOff>259012</xdr:rowOff>
    </xdr:to>
    <xdr:pic>
      <xdr:nvPicPr>
        <xdr:cNvPr id="27" name="Gráfico 26" descr="Marca de insignia1 con relleno sólido">
          <a:extLst>
            <a:ext uri="{FF2B5EF4-FFF2-40B4-BE49-F238E27FC236}">
              <a16:creationId xmlns:a16="http://schemas.microsoft.com/office/drawing/2014/main" id="{A2123E77-A372-4637-ACA5-0BECF3D2F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15041" y="6653463"/>
          <a:ext cx="292100" cy="273049"/>
        </a:xfrm>
        <a:prstGeom prst="rect">
          <a:avLst/>
        </a:prstGeom>
      </xdr:spPr>
    </xdr:pic>
    <xdr:clientData/>
  </xdr:twoCellAnchor>
  <xdr:twoCellAnchor editAs="oneCell">
    <xdr:from>
      <xdr:col>4</xdr:col>
      <xdr:colOff>281256</xdr:colOff>
      <xdr:row>26</xdr:row>
      <xdr:rowOff>245517</xdr:rowOff>
    </xdr:from>
    <xdr:to>
      <xdr:col>4</xdr:col>
      <xdr:colOff>573356</xdr:colOff>
      <xdr:row>27</xdr:row>
      <xdr:rowOff>256628</xdr:rowOff>
    </xdr:to>
    <xdr:pic>
      <xdr:nvPicPr>
        <xdr:cNvPr id="28" name="Gráfico 27" descr="Marca de insignia1 con relleno sólido">
          <a:extLst>
            <a:ext uri="{FF2B5EF4-FFF2-40B4-BE49-F238E27FC236}">
              <a16:creationId xmlns:a16="http://schemas.microsoft.com/office/drawing/2014/main" id="{810FBC7A-7736-48D4-BD4B-C8B73ECCE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24569" y="6913017"/>
          <a:ext cx="292100" cy="273049"/>
        </a:xfrm>
        <a:prstGeom prst="rect">
          <a:avLst/>
        </a:prstGeom>
      </xdr:spPr>
    </xdr:pic>
    <xdr:clientData/>
  </xdr:twoCellAnchor>
  <xdr:twoCellAnchor editAs="oneCell">
    <xdr:from>
      <xdr:col>4</xdr:col>
      <xdr:colOff>290784</xdr:colOff>
      <xdr:row>27</xdr:row>
      <xdr:rowOff>255039</xdr:rowOff>
    </xdr:from>
    <xdr:to>
      <xdr:col>4</xdr:col>
      <xdr:colOff>582884</xdr:colOff>
      <xdr:row>29</xdr:row>
      <xdr:rowOff>4213</xdr:rowOff>
    </xdr:to>
    <xdr:pic>
      <xdr:nvPicPr>
        <xdr:cNvPr id="29" name="Gráfico 28" descr="Marca de insignia1 con relleno sólido">
          <a:extLst>
            <a:ext uri="{FF2B5EF4-FFF2-40B4-BE49-F238E27FC236}">
              <a16:creationId xmlns:a16="http://schemas.microsoft.com/office/drawing/2014/main" id="{B1E4913B-7BCA-403B-8A6F-C88EF5DC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34097" y="7184477"/>
          <a:ext cx="292100" cy="27304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285747</xdr:colOff>
      <xdr:row>29</xdr:row>
      <xdr:rowOff>0</xdr:rowOff>
    </xdr:from>
    <xdr:to>
      <xdr:col>4</xdr:col>
      <xdr:colOff>577847</xdr:colOff>
      <xdr:row>30</xdr:row>
      <xdr:rowOff>11112</xdr:rowOff>
    </xdr:to>
    <xdr:pic>
      <xdr:nvPicPr>
        <xdr:cNvPr id="30" name="Gráfico 29" descr="Marca de insignia1 con relleno sólido">
          <a:extLst>
            <a:ext uri="{FF2B5EF4-FFF2-40B4-BE49-F238E27FC236}">
              <a16:creationId xmlns:a16="http://schemas.microsoft.com/office/drawing/2014/main" id="{021379C4-D6DE-46FE-8932-F5ACBE32A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29060" y="7453313"/>
          <a:ext cx="292100" cy="273049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295275</xdr:colOff>
      <xdr:row>29</xdr:row>
      <xdr:rowOff>247648</xdr:rowOff>
    </xdr:from>
    <xdr:to>
      <xdr:col>4</xdr:col>
      <xdr:colOff>587375</xdr:colOff>
      <xdr:row>30</xdr:row>
      <xdr:rowOff>258760</xdr:rowOff>
    </xdr:to>
    <xdr:pic>
      <xdr:nvPicPr>
        <xdr:cNvPr id="31" name="Gráfico 30" descr="Marca de insignia1 con relleno sólido">
          <a:extLst>
            <a:ext uri="{FF2B5EF4-FFF2-40B4-BE49-F238E27FC236}">
              <a16:creationId xmlns:a16="http://schemas.microsoft.com/office/drawing/2014/main" id="{81476259-6B23-4E52-A23F-3B97070EA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38588" y="7700961"/>
          <a:ext cx="292100" cy="273049"/>
        </a:xfrm>
        <a:prstGeom prst="rect">
          <a:avLst/>
        </a:prstGeom>
      </xdr:spPr>
    </xdr:pic>
    <xdr:clientData/>
  </xdr:twoCellAnchor>
  <xdr:twoCellAnchor editAs="oneCell">
    <xdr:from>
      <xdr:col>4</xdr:col>
      <xdr:colOff>292895</xdr:colOff>
      <xdr:row>30</xdr:row>
      <xdr:rowOff>233359</xdr:rowOff>
    </xdr:from>
    <xdr:to>
      <xdr:col>4</xdr:col>
      <xdr:colOff>584995</xdr:colOff>
      <xdr:row>31</xdr:row>
      <xdr:rowOff>244470</xdr:rowOff>
    </xdr:to>
    <xdr:pic>
      <xdr:nvPicPr>
        <xdr:cNvPr id="32" name="Gráfico 31" descr="Marca de insignia1 con relleno sólido">
          <a:extLst>
            <a:ext uri="{FF2B5EF4-FFF2-40B4-BE49-F238E27FC236}">
              <a16:creationId xmlns:a16="http://schemas.microsoft.com/office/drawing/2014/main" id="{C04F9E6F-3EBC-4589-9CBE-0E7531E26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36208" y="7948609"/>
          <a:ext cx="292100" cy="273049"/>
        </a:xfrm>
        <a:prstGeom prst="rect">
          <a:avLst/>
        </a:prstGeom>
      </xdr:spPr>
    </xdr:pic>
    <xdr:clientData/>
  </xdr:twoCellAnchor>
  <xdr:twoCellAnchor editAs="oneCell">
    <xdr:from>
      <xdr:col>4</xdr:col>
      <xdr:colOff>302423</xdr:colOff>
      <xdr:row>32</xdr:row>
      <xdr:rowOff>4756</xdr:rowOff>
    </xdr:from>
    <xdr:to>
      <xdr:col>4</xdr:col>
      <xdr:colOff>594523</xdr:colOff>
      <xdr:row>33</xdr:row>
      <xdr:rowOff>15867</xdr:rowOff>
    </xdr:to>
    <xdr:pic>
      <xdr:nvPicPr>
        <xdr:cNvPr id="33" name="Gráfico 32" descr="Marca de insignia1 con relleno sólido">
          <a:extLst>
            <a:ext uri="{FF2B5EF4-FFF2-40B4-BE49-F238E27FC236}">
              <a16:creationId xmlns:a16="http://schemas.microsoft.com/office/drawing/2014/main" id="{2BF19851-422C-4083-B6D1-4F140E0C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45736" y="8243881"/>
          <a:ext cx="292100" cy="273049"/>
        </a:xfrm>
        <a:prstGeom prst="rect">
          <a:avLst/>
        </a:prstGeom>
      </xdr:spPr>
    </xdr:pic>
    <xdr:clientData/>
  </xdr:twoCellAnchor>
  <xdr:twoCellAnchor editAs="oneCell">
    <xdr:from>
      <xdr:col>4</xdr:col>
      <xdr:colOff>300045</xdr:colOff>
      <xdr:row>32</xdr:row>
      <xdr:rowOff>252404</xdr:rowOff>
    </xdr:from>
    <xdr:to>
      <xdr:col>4</xdr:col>
      <xdr:colOff>592145</xdr:colOff>
      <xdr:row>34</xdr:row>
      <xdr:rowOff>1578</xdr:rowOff>
    </xdr:to>
    <xdr:pic>
      <xdr:nvPicPr>
        <xdr:cNvPr id="34" name="Gráfico 33" descr="Marca de insignia1 con relleno sólido">
          <a:extLst>
            <a:ext uri="{FF2B5EF4-FFF2-40B4-BE49-F238E27FC236}">
              <a16:creationId xmlns:a16="http://schemas.microsoft.com/office/drawing/2014/main" id="{D4339AD1-EFA8-40C8-89F2-F54F108E1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43358" y="8491529"/>
          <a:ext cx="292100" cy="273049"/>
        </a:xfrm>
        <a:prstGeom prst="rect">
          <a:avLst/>
        </a:prstGeom>
      </xdr:spPr>
    </xdr:pic>
    <xdr:clientData/>
  </xdr:twoCellAnchor>
  <xdr:twoCellAnchor editAs="oneCell">
    <xdr:from>
      <xdr:col>4</xdr:col>
      <xdr:colOff>309573</xdr:colOff>
      <xdr:row>33</xdr:row>
      <xdr:rowOff>250020</xdr:rowOff>
    </xdr:from>
    <xdr:to>
      <xdr:col>4</xdr:col>
      <xdr:colOff>601673</xdr:colOff>
      <xdr:row>34</xdr:row>
      <xdr:rowOff>261132</xdr:rowOff>
    </xdr:to>
    <xdr:pic>
      <xdr:nvPicPr>
        <xdr:cNvPr id="35" name="Gráfico 34" descr="Marca de insignia1 con relleno sólido">
          <a:extLst>
            <a:ext uri="{FF2B5EF4-FFF2-40B4-BE49-F238E27FC236}">
              <a16:creationId xmlns:a16="http://schemas.microsoft.com/office/drawing/2014/main" id="{7ADB6A99-198F-4A04-A976-946B9375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2886" y="8751083"/>
          <a:ext cx="292100" cy="273049"/>
        </a:xfrm>
        <a:prstGeom prst="rect">
          <a:avLst/>
        </a:prstGeom>
      </xdr:spPr>
    </xdr:pic>
    <xdr:clientData/>
  </xdr:twoCellAnchor>
  <xdr:twoCellAnchor editAs="oneCell">
    <xdr:from>
      <xdr:col>4</xdr:col>
      <xdr:colOff>319101</xdr:colOff>
      <xdr:row>34</xdr:row>
      <xdr:rowOff>223825</xdr:rowOff>
    </xdr:from>
    <xdr:to>
      <xdr:col>4</xdr:col>
      <xdr:colOff>611201</xdr:colOff>
      <xdr:row>39</xdr:row>
      <xdr:rowOff>234936</xdr:rowOff>
    </xdr:to>
    <xdr:pic>
      <xdr:nvPicPr>
        <xdr:cNvPr id="36" name="Gráfico 35" descr="Marca de insignia1 con relleno sólido">
          <a:extLst>
            <a:ext uri="{FF2B5EF4-FFF2-40B4-BE49-F238E27FC236}">
              <a16:creationId xmlns:a16="http://schemas.microsoft.com/office/drawing/2014/main" id="{19A502B0-74F3-49DF-8407-47C8E31B6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62414" y="8986825"/>
          <a:ext cx="292100" cy="273049"/>
        </a:xfrm>
        <a:prstGeom prst="rect">
          <a:avLst/>
        </a:prstGeom>
      </xdr:spPr>
    </xdr:pic>
    <xdr:clientData/>
  </xdr:twoCellAnchor>
  <xdr:twoCellAnchor editAs="oneCell">
    <xdr:from>
      <xdr:col>4</xdr:col>
      <xdr:colOff>297652</xdr:colOff>
      <xdr:row>40</xdr:row>
      <xdr:rowOff>0</xdr:rowOff>
    </xdr:from>
    <xdr:to>
      <xdr:col>4</xdr:col>
      <xdr:colOff>589752</xdr:colOff>
      <xdr:row>41</xdr:row>
      <xdr:rowOff>11111</xdr:rowOff>
    </xdr:to>
    <xdr:pic>
      <xdr:nvPicPr>
        <xdr:cNvPr id="37" name="Gráfico 36" descr="Marca de insignia1 con relleno sólido">
          <a:extLst>
            <a:ext uri="{FF2B5EF4-FFF2-40B4-BE49-F238E27FC236}">
              <a16:creationId xmlns:a16="http://schemas.microsoft.com/office/drawing/2014/main" id="{0D6D7E62-EC94-4B6F-8A06-835B0F36B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40965" y="9286875"/>
          <a:ext cx="292100" cy="273049"/>
        </a:xfrm>
        <a:prstGeom prst="rect">
          <a:avLst/>
        </a:prstGeom>
      </xdr:spPr>
    </xdr:pic>
    <xdr:clientData/>
  </xdr:twoCellAnchor>
  <xdr:oneCellAnchor>
    <xdr:from>
      <xdr:col>4</xdr:col>
      <xdr:colOff>295271</xdr:colOff>
      <xdr:row>41</xdr:row>
      <xdr:rowOff>9524</xdr:rowOff>
    </xdr:from>
    <xdr:ext cx="292100" cy="273049"/>
    <xdr:pic>
      <xdr:nvPicPr>
        <xdr:cNvPr id="39" name="Gráfico 38" descr="Marca de insignia1 con relleno sólido">
          <a:extLst>
            <a:ext uri="{FF2B5EF4-FFF2-40B4-BE49-F238E27FC236}">
              <a16:creationId xmlns:a16="http://schemas.microsoft.com/office/drawing/2014/main" id="{31F95ED3-7CAB-45A6-B72E-A6CC758B4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38584" y="9558337"/>
          <a:ext cx="292100" cy="273049"/>
        </a:xfrm>
        <a:prstGeom prst="rect">
          <a:avLst/>
        </a:prstGeom>
      </xdr:spPr>
    </xdr:pic>
    <xdr:clientData/>
  </xdr:oneCellAnchor>
  <xdr:oneCellAnchor>
    <xdr:from>
      <xdr:col>4</xdr:col>
      <xdr:colOff>292893</xdr:colOff>
      <xdr:row>41</xdr:row>
      <xdr:rowOff>257173</xdr:rowOff>
    </xdr:from>
    <xdr:ext cx="292100" cy="273049"/>
    <xdr:pic>
      <xdr:nvPicPr>
        <xdr:cNvPr id="38" name="Gráfico 37" descr="Marca de insignia1 con relleno sólido">
          <a:extLst>
            <a:ext uri="{FF2B5EF4-FFF2-40B4-BE49-F238E27FC236}">
              <a16:creationId xmlns:a16="http://schemas.microsoft.com/office/drawing/2014/main" id="{E1D7E003-D5B0-4BB4-8CC6-82E59984B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36206" y="9805986"/>
          <a:ext cx="292100" cy="273049"/>
        </a:xfrm>
        <a:prstGeom prst="rect">
          <a:avLst/>
        </a:prstGeom>
      </xdr:spPr>
    </xdr:pic>
    <xdr:clientData/>
  </xdr:oneCellAnchor>
  <xdr:oneCellAnchor>
    <xdr:from>
      <xdr:col>4</xdr:col>
      <xdr:colOff>314327</xdr:colOff>
      <xdr:row>42</xdr:row>
      <xdr:rowOff>242884</xdr:rowOff>
    </xdr:from>
    <xdr:ext cx="292100" cy="273049"/>
    <xdr:pic>
      <xdr:nvPicPr>
        <xdr:cNvPr id="40" name="Gráfico 39" descr="Marca de insignia1 con relleno sólido">
          <a:extLst>
            <a:ext uri="{FF2B5EF4-FFF2-40B4-BE49-F238E27FC236}">
              <a16:creationId xmlns:a16="http://schemas.microsoft.com/office/drawing/2014/main" id="{CD74B92F-03CB-4630-A4EC-0C678F70A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7640" y="10053634"/>
          <a:ext cx="292100" cy="273049"/>
        </a:xfrm>
        <a:prstGeom prst="rect">
          <a:avLst/>
        </a:prstGeom>
      </xdr:spPr>
    </xdr:pic>
    <xdr:clientData/>
  </xdr:oneCellAnchor>
  <xdr:oneCellAnchor>
    <xdr:from>
      <xdr:col>4</xdr:col>
      <xdr:colOff>300040</xdr:colOff>
      <xdr:row>44</xdr:row>
      <xdr:rowOff>26188</xdr:rowOff>
    </xdr:from>
    <xdr:ext cx="292100" cy="273049"/>
    <xdr:pic>
      <xdr:nvPicPr>
        <xdr:cNvPr id="41" name="Gráfico 40" descr="Marca de insignia1 con relleno sólido">
          <a:extLst>
            <a:ext uri="{FF2B5EF4-FFF2-40B4-BE49-F238E27FC236}">
              <a16:creationId xmlns:a16="http://schemas.microsoft.com/office/drawing/2014/main" id="{5BA2902D-B705-40E9-806A-B4B46E33F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43353" y="10360813"/>
          <a:ext cx="292100" cy="273049"/>
        </a:xfrm>
        <a:prstGeom prst="rect">
          <a:avLst/>
        </a:prstGeom>
      </xdr:spPr>
    </xdr:pic>
    <xdr:clientData/>
  </xdr:oneCellAnchor>
  <xdr:oneCellAnchor>
    <xdr:from>
      <xdr:col>4</xdr:col>
      <xdr:colOff>309568</xdr:colOff>
      <xdr:row>44</xdr:row>
      <xdr:rowOff>261930</xdr:rowOff>
    </xdr:from>
    <xdr:ext cx="292100" cy="273049"/>
    <xdr:pic>
      <xdr:nvPicPr>
        <xdr:cNvPr id="42" name="Gráfico 41" descr="Marca de insignia1 con relleno sólido">
          <a:extLst>
            <a:ext uri="{FF2B5EF4-FFF2-40B4-BE49-F238E27FC236}">
              <a16:creationId xmlns:a16="http://schemas.microsoft.com/office/drawing/2014/main" id="{19D79519-997B-4F54-A342-3A12DC531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2881" y="10596555"/>
          <a:ext cx="292100" cy="273049"/>
        </a:xfrm>
        <a:prstGeom prst="rect">
          <a:avLst/>
        </a:prstGeom>
      </xdr:spPr>
    </xdr:pic>
    <xdr:clientData/>
  </xdr:oneCellAnchor>
  <xdr:oneCellAnchor>
    <xdr:from>
      <xdr:col>4</xdr:col>
      <xdr:colOff>307190</xdr:colOff>
      <xdr:row>45</xdr:row>
      <xdr:rowOff>235734</xdr:rowOff>
    </xdr:from>
    <xdr:ext cx="292100" cy="273049"/>
    <xdr:pic>
      <xdr:nvPicPr>
        <xdr:cNvPr id="43" name="Gráfico 42" descr="Marca de insignia1 con relleno sólido">
          <a:extLst>
            <a:ext uri="{FF2B5EF4-FFF2-40B4-BE49-F238E27FC236}">
              <a16:creationId xmlns:a16="http://schemas.microsoft.com/office/drawing/2014/main" id="{E0A41E12-C4EC-4031-AE27-91C8832B2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0503" y="10832297"/>
          <a:ext cx="292100" cy="273049"/>
        </a:xfrm>
        <a:prstGeom prst="rect">
          <a:avLst/>
        </a:prstGeom>
      </xdr:spPr>
    </xdr:pic>
    <xdr:clientData/>
  </xdr:oneCellAnchor>
  <xdr:oneCellAnchor>
    <xdr:from>
      <xdr:col>4</xdr:col>
      <xdr:colOff>280999</xdr:colOff>
      <xdr:row>46</xdr:row>
      <xdr:rowOff>245257</xdr:rowOff>
    </xdr:from>
    <xdr:ext cx="292100" cy="273049"/>
    <xdr:pic>
      <xdr:nvPicPr>
        <xdr:cNvPr id="44" name="Gráfico 43" descr="Marca de insignia1 con relleno sólido">
          <a:extLst>
            <a:ext uri="{FF2B5EF4-FFF2-40B4-BE49-F238E27FC236}">
              <a16:creationId xmlns:a16="http://schemas.microsoft.com/office/drawing/2014/main" id="{7EAB5FB2-B459-4A58-9634-1E682C15C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24312" y="11103757"/>
          <a:ext cx="292100" cy="2730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BFA1-E242-4105-8D99-61C549F94578}">
  <dimension ref="B1:N267"/>
  <sheetViews>
    <sheetView tabSelected="1" zoomScaleNormal="100" workbookViewId="0">
      <pane xSplit="1" ySplit="1" topLeftCell="B2" activePane="bottomRight" state="frozen"/>
      <selection activeCell="F233" sqref="F233"/>
      <selection pane="topRight" activeCell="F233" sqref="F233"/>
      <selection pane="bottomLeft" activeCell="F233" sqref="F233"/>
      <selection pane="bottomRight" activeCell="D31" sqref="D31"/>
    </sheetView>
  </sheetViews>
  <sheetFormatPr baseColWidth="10" defaultColWidth="8.5703125" defaultRowHeight="11.25" x14ac:dyDescent="0.25"/>
  <cols>
    <col min="1" max="1" width="8.5703125" style="78"/>
    <col min="2" max="2" width="8.5703125" style="92" customWidth="1"/>
    <col min="3" max="3" width="30.5703125" style="78" customWidth="1"/>
    <col min="4" max="4" width="9.5703125" style="97" customWidth="1"/>
    <col min="5" max="6" width="9.28515625" style="97" customWidth="1"/>
    <col min="7" max="8" width="8.5703125" style="97" customWidth="1"/>
    <col min="9" max="9" width="11" style="78" customWidth="1"/>
    <col min="10" max="10" width="15.5703125" style="78" customWidth="1"/>
    <col min="11" max="11" width="1.5703125" style="78" customWidth="1"/>
    <col min="12" max="14" width="10.140625" style="79" customWidth="1"/>
    <col min="15" max="16384" width="8.5703125" style="78"/>
  </cols>
  <sheetData>
    <row r="1" spans="2:14" s="72" customFormat="1" ht="12.75" x14ac:dyDescent="0.25">
      <c r="B1" s="69" t="s">
        <v>51</v>
      </c>
      <c r="C1" s="70" t="s">
        <v>643</v>
      </c>
      <c r="D1" s="71" t="s">
        <v>644</v>
      </c>
      <c r="E1" s="71" t="s">
        <v>645</v>
      </c>
      <c r="F1" s="71" t="s">
        <v>646</v>
      </c>
      <c r="G1" s="71" t="s">
        <v>647</v>
      </c>
      <c r="H1" s="71" t="s">
        <v>648</v>
      </c>
      <c r="I1" s="70" t="s">
        <v>52</v>
      </c>
      <c r="J1" s="70" t="s">
        <v>53</v>
      </c>
      <c r="L1" s="73" t="s">
        <v>55</v>
      </c>
      <c r="M1" s="73" t="s">
        <v>56</v>
      </c>
      <c r="N1" s="73" t="s">
        <v>649</v>
      </c>
    </row>
    <row r="3" spans="2:14" x14ac:dyDescent="0.25">
      <c r="B3" s="74">
        <v>45293</v>
      </c>
      <c r="C3" s="75" t="s">
        <v>4</v>
      </c>
      <c r="D3" s="76">
        <v>120</v>
      </c>
      <c r="E3" s="76">
        <v>0</v>
      </c>
      <c r="F3" s="76">
        <v>0</v>
      </c>
      <c r="G3" s="76">
        <v>0</v>
      </c>
      <c r="H3" s="76">
        <v>0</v>
      </c>
      <c r="I3" s="77" t="s">
        <v>5</v>
      </c>
      <c r="J3" s="77" t="s">
        <v>16</v>
      </c>
    </row>
    <row r="4" spans="2:14" x14ac:dyDescent="0.25">
      <c r="B4" s="74">
        <v>45293</v>
      </c>
      <c r="C4" s="75" t="s">
        <v>7</v>
      </c>
      <c r="D4" s="76">
        <v>120</v>
      </c>
      <c r="E4" s="76">
        <v>0</v>
      </c>
      <c r="F4" s="76">
        <v>0</v>
      </c>
      <c r="G4" s="76">
        <v>0</v>
      </c>
      <c r="H4" s="76">
        <v>0</v>
      </c>
      <c r="I4" s="77" t="s">
        <v>8</v>
      </c>
      <c r="J4" s="77">
        <v>4488852</v>
      </c>
    </row>
    <row r="5" spans="2:14" x14ac:dyDescent="0.25">
      <c r="B5" s="74">
        <v>45293</v>
      </c>
      <c r="C5" s="75" t="s">
        <v>9</v>
      </c>
      <c r="D5" s="76">
        <v>120</v>
      </c>
      <c r="E5" s="76">
        <v>0</v>
      </c>
      <c r="F5" s="76">
        <v>0</v>
      </c>
      <c r="G5" s="76">
        <v>0</v>
      </c>
      <c r="H5" s="76">
        <v>0</v>
      </c>
      <c r="I5" s="77" t="s">
        <v>8</v>
      </c>
      <c r="J5" s="77">
        <v>4520639</v>
      </c>
    </row>
    <row r="6" spans="2:14" x14ac:dyDescent="0.25">
      <c r="B6" s="74">
        <v>45293</v>
      </c>
      <c r="C6" s="75" t="s">
        <v>11</v>
      </c>
      <c r="D6" s="76">
        <v>120</v>
      </c>
      <c r="E6" s="76">
        <v>0</v>
      </c>
      <c r="F6" s="76">
        <v>0</v>
      </c>
      <c r="G6" s="76">
        <v>0</v>
      </c>
      <c r="H6" s="76">
        <v>0</v>
      </c>
      <c r="I6" s="77" t="s">
        <v>5</v>
      </c>
      <c r="J6" s="77" t="s">
        <v>15</v>
      </c>
    </row>
    <row r="7" spans="2:14" x14ac:dyDescent="0.25">
      <c r="B7" s="74">
        <v>45293</v>
      </c>
      <c r="C7" s="75" t="s">
        <v>12</v>
      </c>
      <c r="D7" s="76">
        <v>120</v>
      </c>
      <c r="E7" s="76">
        <v>0</v>
      </c>
      <c r="F7" s="76">
        <v>0</v>
      </c>
      <c r="G7" s="76">
        <v>0</v>
      </c>
      <c r="H7" s="76">
        <v>0</v>
      </c>
      <c r="I7" s="77" t="s">
        <v>13</v>
      </c>
      <c r="J7" s="77" t="s">
        <v>14</v>
      </c>
    </row>
    <row r="8" spans="2:14" x14ac:dyDescent="0.25">
      <c r="B8" s="74">
        <v>45293</v>
      </c>
      <c r="C8" s="75" t="s">
        <v>17</v>
      </c>
      <c r="D8" s="76">
        <v>120</v>
      </c>
      <c r="E8" s="76">
        <v>0</v>
      </c>
      <c r="F8" s="76">
        <v>0</v>
      </c>
      <c r="G8" s="76">
        <v>0</v>
      </c>
      <c r="H8" s="76">
        <v>0</v>
      </c>
      <c r="I8" s="77" t="s">
        <v>8</v>
      </c>
      <c r="J8" s="80" t="s">
        <v>18</v>
      </c>
    </row>
    <row r="9" spans="2:14" x14ac:dyDescent="0.25">
      <c r="B9" s="74">
        <v>45293</v>
      </c>
      <c r="C9" s="75" t="s">
        <v>19</v>
      </c>
      <c r="D9" s="76">
        <v>120</v>
      </c>
      <c r="E9" s="76">
        <v>0</v>
      </c>
      <c r="F9" s="76">
        <v>0</v>
      </c>
      <c r="G9" s="76">
        <v>0</v>
      </c>
      <c r="H9" s="76">
        <v>0</v>
      </c>
      <c r="I9" s="77" t="s">
        <v>13</v>
      </c>
      <c r="J9" s="77" t="s">
        <v>20</v>
      </c>
    </row>
    <row r="10" spans="2:14" x14ac:dyDescent="0.25">
      <c r="B10" s="74">
        <v>45293</v>
      </c>
      <c r="C10" s="75" t="s">
        <v>21</v>
      </c>
      <c r="D10" s="76">
        <v>120</v>
      </c>
      <c r="E10" s="76">
        <v>0</v>
      </c>
      <c r="F10" s="76">
        <v>0</v>
      </c>
      <c r="G10" s="76">
        <v>0</v>
      </c>
      <c r="H10" s="76">
        <v>0</v>
      </c>
      <c r="I10" s="77" t="s">
        <v>22</v>
      </c>
      <c r="J10" s="80" t="s">
        <v>23</v>
      </c>
    </row>
    <row r="11" spans="2:14" x14ac:dyDescent="0.25">
      <c r="B11" s="74">
        <v>45293</v>
      </c>
      <c r="C11" s="75" t="s">
        <v>26</v>
      </c>
      <c r="D11" s="76">
        <v>120</v>
      </c>
      <c r="E11" s="76">
        <v>0</v>
      </c>
      <c r="F11" s="76">
        <v>0</v>
      </c>
      <c r="G11" s="76">
        <v>0</v>
      </c>
      <c r="H11" s="76">
        <v>0</v>
      </c>
      <c r="I11" s="77" t="s">
        <v>13</v>
      </c>
      <c r="J11" s="77"/>
    </row>
    <row r="12" spans="2:14" x14ac:dyDescent="0.25">
      <c r="B12" s="74">
        <v>45293</v>
      </c>
      <c r="C12" s="75" t="s">
        <v>24</v>
      </c>
      <c r="D12" s="76">
        <v>120</v>
      </c>
      <c r="E12" s="76">
        <v>0</v>
      </c>
      <c r="F12" s="76">
        <v>0</v>
      </c>
      <c r="G12" s="76">
        <v>0</v>
      </c>
      <c r="H12" s="76">
        <v>0</v>
      </c>
      <c r="I12" s="77" t="s">
        <v>8</v>
      </c>
      <c r="J12" s="80" t="s">
        <v>25</v>
      </c>
    </row>
    <row r="13" spans="2:14" x14ac:dyDescent="0.25">
      <c r="B13" s="74">
        <v>45294</v>
      </c>
      <c r="C13" s="75" t="s">
        <v>28</v>
      </c>
      <c r="D13" s="76">
        <v>120</v>
      </c>
      <c r="E13" s="76">
        <v>0</v>
      </c>
      <c r="F13" s="76">
        <v>0</v>
      </c>
      <c r="G13" s="76">
        <v>0</v>
      </c>
      <c r="H13" s="76">
        <v>0</v>
      </c>
      <c r="I13" s="77" t="s">
        <v>8</v>
      </c>
      <c r="J13" s="80" t="s">
        <v>27</v>
      </c>
    </row>
    <row r="14" spans="2:14" x14ac:dyDescent="0.25">
      <c r="B14" s="74">
        <v>45294</v>
      </c>
      <c r="C14" s="75" t="s">
        <v>29</v>
      </c>
      <c r="D14" s="81">
        <v>30</v>
      </c>
      <c r="E14" s="81">
        <v>0</v>
      </c>
      <c r="F14" s="81">
        <v>0</v>
      </c>
      <c r="G14" s="76">
        <v>0</v>
      </c>
      <c r="H14" s="76">
        <v>0</v>
      </c>
      <c r="I14" s="77" t="s">
        <v>22</v>
      </c>
      <c r="J14" s="77"/>
    </row>
    <row r="15" spans="2:14" x14ac:dyDescent="0.25">
      <c r="B15" s="74">
        <v>45294</v>
      </c>
      <c r="C15" s="75" t="s">
        <v>30</v>
      </c>
      <c r="D15" s="76">
        <v>120</v>
      </c>
      <c r="E15" s="76">
        <v>0</v>
      </c>
      <c r="F15" s="76">
        <v>0</v>
      </c>
      <c r="G15" s="76">
        <v>0</v>
      </c>
      <c r="H15" s="76">
        <v>0</v>
      </c>
      <c r="I15" s="77" t="s">
        <v>22</v>
      </c>
      <c r="J15" s="80" t="s">
        <v>31</v>
      </c>
    </row>
    <row r="16" spans="2:14" x14ac:dyDescent="0.25">
      <c r="B16" s="74">
        <v>45294</v>
      </c>
      <c r="C16" s="75" t="s">
        <v>32</v>
      </c>
      <c r="D16" s="76">
        <v>120</v>
      </c>
      <c r="E16" s="76">
        <v>0</v>
      </c>
      <c r="F16" s="76">
        <v>0</v>
      </c>
      <c r="G16" s="76">
        <v>0</v>
      </c>
      <c r="H16" s="76">
        <v>0</v>
      </c>
      <c r="I16" s="77" t="s">
        <v>5</v>
      </c>
      <c r="J16" s="77">
        <v>282077</v>
      </c>
    </row>
    <row r="17" spans="2:10" x14ac:dyDescent="0.25">
      <c r="B17" s="74">
        <v>45294</v>
      </c>
      <c r="C17" s="75" t="s">
        <v>33</v>
      </c>
      <c r="D17" s="76">
        <v>120</v>
      </c>
      <c r="E17" s="76">
        <v>0</v>
      </c>
      <c r="F17" s="76">
        <v>0</v>
      </c>
      <c r="G17" s="76">
        <v>0</v>
      </c>
      <c r="H17" s="76">
        <v>0</v>
      </c>
      <c r="I17" s="77" t="s">
        <v>8</v>
      </c>
      <c r="J17" s="80" t="s">
        <v>34</v>
      </c>
    </row>
    <row r="18" spans="2:10" x14ac:dyDescent="0.25">
      <c r="B18" s="74">
        <v>45294</v>
      </c>
      <c r="C18" s="75" t="s">
        <v>36</v>
      </c>
      <c r="D18" s="76">
        <v>120</v>
      </c>
      <c r="E18" s="76">
        <v>0</v>
      </c>
      <c r="F18" s="76">
        <v>0</v>
      </c>
      <c r="G18" s="76">
        <v>0</v>
      </c>
      <c r="H18" s="76">
        <v>0</v>
      </c>
      <c r="I18" s="77" t="s">
        <v>5</v>
      </c>
      <c r="J18" s="80" t="s">
        <v>35</v>
      </c>
    </row>
    <row r="19" spans="2:10" x14ac:dyDescent="0.25">
      <c r="B19" s="74">
        <v>45294</v>
      </c>
      <c r="C19" s="75" t="s">
        <v>37</v>
      </c>
      <c r="D19" s="82">
        <v>120</v>
      </c>
      <c r="E19" s="82">
        <v>0</v>
      </c>
      <c r="F19" s="82">
        <v>0</v>
      </c>
      <c r="G19" s="76">
        <v>0</v>
      </c>
      <c r="H19" s="76">
        <v>0</v>
      </c>
      <c r="I19" s="77" t="s">
        <v>13</v>
      </c>
      <c r="J19" s="77" t="s">
        <v>38</v>
      </c>
    </row>
    <row r="20" spans="2:10" x14ac:dyDescent="0.25">
      <c r="B20" s="74">
        <v>45295</v>
      </c>
      <c r="C20" s="75" t="s">
        <v>128</v>
      </c>
      <c r="D20" s="76">
        <v>120</v>
      </c>
      <c r="E20" s="76">
        <v>0</v>
      </c>
      <c r="F20" s="76">
        <v>0</v>
      </c>
      <c r="G20" s="76">
        <v>0</v>
      </c>
      <c r="H20" s="76">
        <v>0</v>
      </c>
      <c r="I20" s="77" t="s">
        <v>8</v>
      </c>
      <c r="J20" s="77">
        <v>50677255</v>
      </c>
    </row>
    <row r="21" spans="2:10" x14ac:dyDescent="0.25">
      <c r="B21" s="74">
        <v>45295</v>
      </c>
      <c r="C21" s="75" t="s">
        <v>40</v>
      </c>
      <c r="D21" s="81">
        <v>30</v>
      </c>
      <c r="E21" s="81">
        <v>0</v>
      </c>
      <c r="F21" s="81">
        <v>0</v>
      </c>
      <c r="G21" s="76">
        <v>0</v>
      </c>
      <c r="H21" s="76">
        <v>0</v>
      </c>
      <c r="I21" s="77" t="s">
        <v>22</v>
      </c>
      <c r="J21" s="80" t="s">
        <v>39</v>
      </c>
    </row>
    <row r="22" spans="2:10" x14ac:dyDescent="0.25">
      <c r="B22" s="74">
        <v>45295</v>
      </c>
      <c r="C22" s="75" t="s">
        <v>41</v>
      </c>
      <c r="D22" s="76">
        <v>120</v>
      </c>
      <c r="E22" s="76">
        <v>0</v>
      </c>
      <c r="F22" s="76">
        <v>0</v>
      </c>
      <c r="G22" s="76">
        <v>0</v>
      </c>
      <c r="H22" s="76">
        <v>0</v>
      </c>
      <c r="I22" s="77" t="s">
        <v>22</v>
      </c>
      <c r="J22" s="80" t="s">
        <v>42</v>
      </c>
    </row>
    <row r="23" spans="2:10" x14ac:dyDescent="0.25">
      <c r="B23" s="74">
        <v>45295</v>
      </c>
      <c r="C23" s="75" t="s">
        <v>43</v>
      </c>
      <c r="D23" s="76">
        <v>120</v>
      </c>
      <c r="E23" s="76">
        <v>0</v>
      </c>
      <c r="F23" s="76">
        <v>0</v>
      </c>
      <c r="G23" s="76">
        <v>0</v>
      </c>
      <c r="H23" s="76">
        <v>0</v>
      </c>
      <c r="I23" s="77" t="s">
        <v>5</v>
      </c>
      <c r="J23" s="77" t="s">
        <v>44</v>
      </c>
    </row>
    <row r="24" spans="2:10" x14ac:dyDescent="0.25">
      <c r="B24" s="74">
        <v>45296</v>
      </c>
      <c r="C24" s="75" t="s">
        <v>45</v>
      </c>
      <c r="D24" s="76">
        <v>120</v>
      </c>
      <c r="E24" s="76">
        <v>0</v>
      </c>
      <c r="F24" s="76">
        <v>0</v>
      </c>
      <c r="G24" s="76">
        <v>0</v>
      </c>
      <c r="H24" s="76">
        <v>0</v>
      </c>
      <c r="I24" s="77" t="s">
        <v>22</v>
      </c>
      <c r="J24" s="80" t="s">
        <v>46</v>
      </c>
    </row>
    <row r="25" spans="2:10" x14ac:dyDescent="0.25">
      <c r="B25" s="74">
        <v>45297</v>
      </c>
      <c r="C25" s="75" t="s">
        <v>61</v>
      </c>
      <c r="D25" s="76">
        <v>120</v>
      </c>
      <c r="E25" s="76">
        <v>0</v>
      </c>
      <c r="F25" s="76">
        <v>0</v>
      </c>
      <c r="G25" s="76">
        <v>0</v>
      </c>
      <c r="H25" s="76">
        <v>0</v>
      </c>
      <c r="I25" s="77" t="s">
        <v>22</v>
      </c>
      <c r="J25" s="80" t="s">
        <v>60</v>
      </c>
    </row>
    <row r="26" spans="2:10" x14ac:dyDescent="0.25">
      <c r="B26" s="74">
        <v>45299</v>
      </c>
      <c r="C26" s="75" t="s">
        <v>58</v>
      </c>
      <c r="D26" s="76">
        <v>120</v>
      </c>
      <c r="E26" s="76">
        <v>0</v>
      </c>
      <c r="F26" s="76">
        <v>0</v>
      </c>
      <c r="G26" s="76">
        <v>0</v>
      </c>
      <c r="H26" s="76">
        <v>0</v>
      </c>
      <c r="I26" s="77" t="s">
        <v>8</v>
      </c>
      <c r="J26" s="80" t="s">
        <v>59</v>
      </c>
    </row>
    <row r="27" spans="2:10" x14ac:dyDescent="0.25">
      <c r="B27" s="83">
        <v>45299</v>
      </c>
      <c r="C27" s="84" t="s">
        <v>62</v>
      </c>
      <c r="D27" s="85">
        <v>554.96</v>
      </c>
      <c r="E27" s="86">
        <v>0</v>
      </c>
      <c r="F27" s="86">
        <v>0</v>
      </c>
      <c r="G27" s="85"/>
      <c r="H27" s="85"/>
      <c r="I27" s="87" t="s">
        <v>5</v>
      </c>
      <c r="J27" s="87" t="s">
        <v>63</v>
      </c>
    </row>
    <row r="28" spans="2:10" x14ac:dyDescent="0.25">
      <c r="B28" s="74">
        <v>45300</v>
      </c>
      <c r="C28" s="75" t="s">
        <v>64</v>
      </c>
      <c r="D28" s="76">
        <v>120</v>
      </c>
      <c r="E28" s="76">
        <v>0</v>
      </c>
      <c r="F28" s="76">
        <v>0</v>
      </c>
      <c r="G28" s="76">
        <v>0</v>
      </c>
      <c r="H28" s="76">
        <v>0</v>
      </c>
      <c r="I28" s="77" t="s">
        <v>22</v>
      </c>
      <c r="J28" s="80" t="s">
        <v>65</v>
      </c>
    </row>
    <row r="29" spans="2:10" x14ac:dyDescent="0.25">
      <c r="B29" s="74">
        <v>45301</v>
      </c>
      <c r="C29" s="75" t="s">
        <v>66</v>
      </c>
      <c r="D29" s="76">
        <v>120</v>
      </c>
      <c r="E29" s="76">
        <v>1.37</v>
      </c>
      <c r="F29" s="76">
        <v>0</v>
      </c>
      <c r="G29" s="76">
        <v>0</v>
      </c>
      <c r="H29" s="76">
        <v>0</v>
      </c>
      <c r="I29" s="77" t="s">
        <v>22</v>
      </c>
      <c r="J29" s="80" t="s">
        <v>67</v>
      </c>
    </row>
    <row r="30" spans="2:10" x14ac:dyDescent="0.25">
      <c r="B30" s="74">
        <v>45302</v>
      </c>
      <c r="C30" s="75" t="s">
        <v>68</v>
      </c>
      <c r="D30" s="76">
        <v>120</v>
      </c>
      <c r="E30" s="76">
        <v>0</v>
      </c>
      <c r="F30" s="76">
        <v>0</v>
      </c>
      <c r="G30" s="76">
        <v>0</v>
      </c>
      <c r="H30" s="76">
        <v>0</v>
      </c>
      <c r="I30" s="77" t="s">
        <v>22</v>
      </c>
      <c r="J30" s="80" t="s">
        <v>69</v>
      </c>
    </row>
    <row r="31" spans="2:10" x14ac:dyDescent="0.25">
      <c r="B31" s="74">
        <v>45304</v>
      </c>
      <c r="C31" s="75" t="s">
        <v>70</v>
      </c>
      <c r="D31" s="76">
        <f>240</f>
        <v>240</v>
      </c>
      <c r="E31" s="76">
        <f>460</f>
        <v>460</v>
      </c>
      <c r="F31" s="76">
        <v>0</v>
      </c>
      <c r="G31" s="76">
        <v>0</v>
      </c>
      <c r="H31" s="76">
        <v>0</v>
      </c>
      <c r="I31" s="77" t="s">
        <v>22</v>
      </c>
      <c r="J31" s="80" t="s">
        <v>71</v>
      </c>
    </row>
    <row r="32" spans="2:10" x14ac:dyDescent="0.25">
      <c r="B32" s="74">
        <v>45306</v>
      </c>
      <c r="C32" s="75" t="s">
        <v>78</v>
      </c>
      <c r="D32" s="76">
        <v>120</v>
      </c>
      <c r="E32" s="76">
        <v>20</v>
      </c>
      <c r="F32" s="76">
        <v>0</v>
      </c>
      <c r="G32" s="76">
        <v>0</v>
      </c>
      <c r="H32" s="76">
        <v>0</v>
      </c>
      <c r="I32" s="77" t="s">
        <v>5</v>
      </c>
      <c r="J32" s="77" t="s">
        <v>79</v>
      </c>
    </row>
    <row r="33" spans="2:10" x14ac:dyDescent="0.25">
      <c r="B33" s="74">
        <v>45306</v>
      </c>
      <c r="C33" s="75" t="s">
        <v>80</v>
      </c>
      <c r="D33" s="76">
        <v>120</v>
      </c>
      <c r="E33" s="76">
        <v>0</v>
      </c>
      <c r="F33" s="76">
        <v>0</v>
      </c>
      <c r="G33" s="76">
        <v>0</v>
      </c>
      <c r="H33" s="76">
        <v>0</v>
      </c>
      <c r="I33" s="77" t="s">
        <v>5</v>
      </c>
      <c r="J33" s="77">
        <v>4971313010</v>
      </c>
    </row>
    <row r="34" spans="2:10" x14ac:dyDescent="0.25">
      <c r="B34" s="74">
        <v>45306</v>
      </c>
      <c r="C34" s="75" t="s">
        <v>81</v>
      </c>
      <c r="D34" s="76">
        <v>120</v>
      </c>
      <c r="E34" s="76">
        <v>0</v>
      </c>
      <c r="F34" s="76">
        <v>0</v>
      </c>
      <c r="G34" s="76">
        <v>0</v>
      </c>
      <c r="H34" s="76">
        <v>0</v>
      </c>
      <c r="I34" s="77" t="s">
        <v>22</v>
      </c>
      <c r="J34" s="80" t="s">
        <v>82</v>
      </c>
    </row>
    <row r="35" spans="2:10" x14ac:dyDescent="0.25">
      <c r="B35" s="74">
        <v>45306</v>
      </c>
      <c r="C35" s="75" t="s">
        <v>83</v>
      </c>
      <c r="D35" s="76">
        <v>120</v>
      </c>
      <c r="E35" s="76">
        <v>0</v>
      </c>
      <c r="F35" s="76">
        <v>0</v>
      </c>
      <c r="G35" s="76">
        <v>0</v>
      </c>
      <c r="H35" s="76">
        <v>0</v>
      </c>
      <c r="I35" s="77" t="s">
        <v>13</v>
      </c>
      <c r="J35" s="77" t="s">
        <v>84</v>
      </c>
    </row>
    <row r="36" spans="2:10" x14ac:dyDescent="0.25">
      <c r="B36" s="74">
        <v>45307</v>
      </c>
      <c r="C36" s="75" t="s">
        <v>85</v>
      </c>
      <c r="D36" s="76">
        <v>120</v>
      </c>
      <c r="E36" s="76">
        <v>0</v>
      </c>
      <c r="F36" s="76">
        <v>0</v>
      </c>
      <c r="G36" s="76">
        <v>0</v>
      </c>
      <c r="H36" s="76">
        <v>0</v>
      </c>
      <c r="I36" s="77" t="s">
        <v>13</v>
      </c>
      <c r="J36" s="80" t="s">
        <v>86</v>
      </c>
    </row>
    <row r="37" spans="2:10" x14ac:dyDescent="0.25">
      <c r="B37" s="74">
        <v>45309</v>
      </c>
      <c r="C37" s="75" t="s">
        <v>87</v>
      </c>
      <c r="D37" s="76">
        <v>120</v>
      </c>
      <c r="E37" s="76">
        <v>0</v>
      </c>
      <c r="F37" s="76">
        <v>0</v>
      </c>
      <c r="G37" s="76">
        <v>0</v>
      </c>
      <c r="H37" s="76">
        <v>0</v>
      </c>
      <c r="I37" s="77" t="s">
        <v>22</v>
      </c>
      <c r="J37" s="80" t="s">
        <v>88</v>
      </c>
    </row>
    <row r="38" spans="2:10" x14ac:dyDescent="0.25">
      <c r="B38" s="74">
        <v>45311</v>
      </c>
      <c r="C38" s="75" t="s">
        <v>89</v>
      </c>
      <c r="D38" s="76">
        <v>120</v>
      </c>
      <c r="E38" s="76">
        <v>0</v>
      </c>
      <c r="F38" s="76">
        <v>0</v>
      </c>
      <c r="G38" s="76">
        <v>0</v>
      </c>
      <c r="H38" s="76">
        <v>0</v>
      </c>
      <c r="I38" s="77" t="s">
        <v>5</v>
      </c>
      <c r="J38" s="77">
        <v>4971300800</v>
      </c>
    </row>
    <row r="39" spans="2:10" x14ac:dyDescent="0.25">
      <c r="B39" s="74">
        <v>45312</v>
      </c>
      <c r="C39" s="75" t="s">
        <v>94</v>
      </c>
      <c r="D39" s="76">
        <v>120</v>
      </c>
      <c r="E39" s="76">
        <v>0</v>
      </c>
      <c r="F39" s="76">
        <v>0</v>
      </c>
      <c r="G39" s="76">
        <v>0</v>
      </c>
      <c r="H39" s="76">
        <v>0</v>
      </c>
      <c r="I39" s="77" t="s">
        <v>22</v>
      </c>
      <c r="J39" s="80" t="s">
        <v>95</v>
      </c>
    </row>
    <row r="40" spans="2:10" x14ac:dyDescent="0.25">
      <c r="B40" s="74">
        <v>45316</v>
      </c>
      <c r="C40" s="75" t="s">
        <v>92</v>
      </c>
      <c r="D40" s="76">
        <v>120</v>
      </c>
      <c r="E40" s="76">
        <v>0</v>
      </c>
      <c r="F40" s="76">
        <v>0</v>
      </c>
      <c r="G40" s="76">
        <v>0</v>
      </c>
      <c r="H40" s="76">
        <v>0</v>
      </c>
      <c r="I40" s="77" t="s">
        <v>5</v>
      </c>
      <c r="J40" s="80" t="s">
        <v>96</v>
      </c>
    </row>
    <row r="41" spans="2:10" x14ac:dyDescent="0.25">
      <c r="B41" s="74">
        <v>45317</v>
      </c>
      <c r="C41" s="75" t="s">
        <v>98</v>
      </c>
      <c r="D41" s="76">
        <v>120</v>
      </c>
      <c r="E41" s="76">
        <v>0</v>
      </c>
      <c r="F41" s="76">
        <v>0</v>
      </c>
      <c r="G41" s="76">
        <v>0</v>
      </c>
      <c r="H41" s="76">
        <v>0</v>
      </c>
      <c r="I41" s="77" t="s">
        <v>22</v>
      </c>
      <c r="J41" s="80" t="s">
        <v>97</v>
      </c>
    </row>
    <row r="42" spans="2:10" x14ac:dyDescent="0.25">
      <c r="B42" s="74">
        <v>45319</v>
      </c>
      <c r="C42" s="75" t="s">
        <v>99</v>
      </c>
      <c r="D42" s="76">
        <v>240</v>
      </c>
      <c r="E42" s="76">
        <v>0</v>
      </c>
      <c r="F42" s="76">
        <v>0</v>
      </c>
      <c r="G42" s="76">
        <v>0</v>
      </c>
      <c r="H42" s="76">
        <v>0</v>
      </c>
      <c r="I42" s="77" t="s">
        <v>22</v>
      </c>
      <c r="J42" s="80" t="s">
        <v>100</v>
      </c>
    </row>
    <row r="43" spans="2:10" x14ac:dyDescent="0.25">
      <c r="B43" s="74">
        <v>45320</v>
      </c>
      <c r="C43" s="75" t="s">
        <v>650</v>
      </c>
      <c r="D43" s="76"/>
      <c r="E43" s="76">
        <v>0</v>
      </c>
      <c r="F43" s="76">
        <v>0</v>
      </c>
      <c r="G43" s="76">
        <v>30</v>
      </c>
      <c r="H43" s="76">
        <v>0</v>
      </c>
      <c r="I43" s="77" t="s">
        <v>5</v>
      </c>
      <c r="J43" s="80" t="s">
        <v>103</v>
      </c>
    </row>
    <row r="44" spans="2:10" x14ac:dyDescent="0.25">
      <c r="B44" s="74">
        <v>45322</v>
      </c>
      <c r="C44" s="75" t="s">
        <v>105</v>
      </c>
      <c r="D44" s="76">
        <v>120</v>
      </c>
      <c r="E44" s="76">
        <v>0</v>
      </c>
      <c r="F44" s="76">
        <v>0</v>
      </c>
      <c r="G44" s="76">
        <v>0</v>
      </c>
      <c r="H44" s="76">
        <v>0</v>
      </c>
      <c r="I44" s="77" t="s">
        <v>5</v>
      </c>
      <c r="J44" s="80" t="s">
        <v>106</v>
      </c>
    </row>
    <row r="45" spans="2:10" x14ac:dyDescent="0.25">
      <c r="B45" s="74">
        <v>45322</v>
      </c>
      <c r="C45" s="75" t="s">
        <v>78</v>
      </c>
      <c r="D45" s="76"/>
      <c r="E45" s="76">
        <v>0</v>
      </c>
      <c r="F45" s="76">
        <v>0</v>
      </c>
      <c r="G45" s="76">
        <v>60</v>
      </c>
      <c r="H45" s="76">
        <v>0</v>
      </c>
      <c r="I45" s="77" t="s">
        <v>22</v>
      </c>
      <c r="J45" s="80" t="s">
        <v>107</v>
      </c>
    </row>
    <row r="46" spans="2:10" x14ac:dyDescent="0.25">
      <c r="B46" s="74">
        <v>45322</v>
      </c>
      <c r="C46" s="75" t="s">
        <v>108</v>
      </c>
      <c r="D46" s="76">
        <v>120</v>
      </c>
      <c r="E46" s="76">
        <v>0</v>
      </c>
      <c r="F46" s="76">
        <v>0</v>
      </c>
      <c r="G46" s="76">
        <v>0</v>
      </c>
      <c r="H46" s="76">
        <v>0</v>
      </c>
      <c r="I46" s="77" t="s">
        <v>22</v>
      </c>
      <c r="J46" s="80" t="s">
        <v>109</v>
      </c>
    </row>
    <row r="47" spans="2:10" x14ac:dyDescent="0.25">
      <c r="B47" s="74">
        <v>45322</v>
      </c>
      <c r="C47" s="75" t="s">
        <v>111</v>
      </c>
      <c r="D47" s="76">
        <v>120</v>
      </c>
      <c r="E47" s="76">
        <v>0</v>
      </c>
      <c r="F47" s="76">
        <v>0</v>
      </c>
      <c r="G47" s="76">
        <v>0</v>
      </c>
      <c r="H47" s="76">
        <v>0</v>
      </c>
      <c r="I47" s="77" t="s">
        <v>22</v>
      </c>
      <c r="J47" s="80" t="s">
        <v>110</v>
      </c>
    </row>
    <row r="48" spans="2:10" x14ac:dyDescent="0.25">
      <c r="B48" s="74">
        <v>45322</v>
      </c>
      <c r="C48" s="75" t="s">
        <v>112</v>
      </c>
      <c r="D48" s="76">
        <v>120</v>
      </c>
      <c r="E48" s="76">
        <v>0</v>
      </c>
      <c r="F48" s="76">
        <v>0</v>
      </c>
      <c r="G48" s="76">
        <v>0</v>
      </c>
      <c r="H48" s="76">
        <v>0</v>
      </c>
      <c r="I48" s="77" t="s">
        <v>13</v>
      </c>
      <c r="J48" s="80" t="s">
        <v>113</v>
      </c>
    </row>
    <row r="49" spans="2:14" x14ac:dyDescent="0.25">
      <c r="B49" s="74">
        <v>45322</v>
      </c>
      <c r="C49" s="75" t="s">
        <v>114</v>
      </c>
      <c r="D49" s="76">
        <v>120</v>
      </c>
      <c r="E49" s="76">
        <v>0</v>
      </c>
      <c r="F49" s="76">
        <v>0</v>
      </c>
      <c r="G49" s="76">
        <v>0</v>
      </c>
      <c r="H49" s="76">
        <v>0</v>
      </c>
      <c r="I49" s="77" t="s">
        <v>22</v>
      </c>
      <c r="J49" s="80" t="s">
        <v>115</v>
      </c>
    </row>
    <row r="50" spans="2:14" x14ac:dyDescent="0.25">
      <c r="B50" s="88"/>
      <c r="C50" s="78" t="s">
        <v>651</v>
      </c>
      <c r="D50" s="76">
        <f>SUM(D3:D49)</f>
        <v>5894.96</v>
      </c>
      <c r="E50" s="76">
        <f>SUM(E3:E49)</f>
        <v>481.37</v>
      </c>
      <c r="F50" s="76">
        <f>SUM(F3:F49)</f>
        <v>0</v>
      </c>
      <c r="G50" s="76">
        <f>SUM(G3:G49)</f>
        <v>90</v>
      </c>
      <c r="H50" s="89"/>
      <c r="I50" s="89"/>
      <c r="J50" s="90"/>
      <c r="L50" s="91">
        <f>SUM(D50:J50)</f>
        <v>6466.33</v>
      </c>
      <c r="M50" s="91">
        <f>+Cuadre!F10</f>
        <v>0</v>
      </c>
    </row>
    <row r="51" spans="2:14" x14ac:dyDescent="0.25">
      <c r="B51" s="88"/>
      <c r="C51" s="78" t="s">
        <v>652</v>
      </c>
      <c r="D51" s="76">
        <f>D50</f>
        <v>5894.96</v>
      </c>
      <c r="E51" s="76">
        <f t="shared" ref="E51:G51" si="0">E50</f>
        <v>481.37</v>
      </c>
      <c r="F51" s="76">
        <f t="shared" si="0"/>
        <v>0</v>
      </c>
      <c r="G51" s="76">
        <f t="shared" si="0"/>
        <v>90</v>
      </c>
      <c r="H51" s="89"/>
      <c r="I51" s="89"/>
      <c r="J51" s="90"/>
      <c r="L51" s="91">
        <f>SUM(D51:J51)</f>
        <v>6466.33</v>
      </c>
      <c r="M51" s="91">
        <f>+M50</f>
        <v>0</v>
      </c>
      <c r="N51" s="91">
        <f>+L51-M51</f>
        <v>6466.33</v>
      </c>
    </row>
    <row r="53" spans="2:14" x14ac:dyDescent="0.25">
      <c r="B53" s="74">
        <v>45323</v>
      </c>
      <c r="C53" s="75" t="s">
        <v>119</v>
      </c>
      <c r="D53" s="76">
        <v>120</v>
      </c>
      <c r="E53" s="76">
        <v>0</v>
      </c>
      <c r="F53" s="76">
        <v>0</v>
      </c>
      <c r="G53" s="76">
        <v>0</v>
      </c>
      <c r="H53" s="76">
        <v>0</v>
      </c>
      <c r="I53" s="77" t="s">
        <v>22</v>
      </c>
      <c r="J53" s="80" t="s">
        <v>118</v>
      </c>
    </row>
    <row r="54" spans="2:14" x14ac:dyDescent="0.25">
      <c r="B54" s="74">
        <v>45323</v>
      </c>
      <c r="C54" s="75" t="s">
        <v>121</v>
      </c>
      <c r="D54" s="76">
        <v>120</v>
      </c>
      <c r="E54" s="76">
        <v>0</v>
      </c>
      <c r="F54" s="76">
        <v>0</v>
      </c>
      <c r="G54" s="76">
        <v>0</v>
      </c>
      <c r="H54" s="76">
        <v>0</v>
      </c>
      <c r="I54" s="77" t="s">
        <v>13</v>
      </c>
      <c r="J54" s="80" t="s">
        <v>122</v>
      </c>
    </row>
    <row r="55" spans="2:14" x14ac:dyDescent="0.25">
      <c r="B55" s="74">
        <v>45323</v>
      </c>
      <c r="C55" s="75" t="s">
        <v>120</v>
      </c>
      <c r="D55" s="76">
        <v>0</v>
      </c>
      <c r="E55" s="76">
        <v>0</v>
      </c>
      <c r="F55" s="76">
        <v>0</v>
      </c>
      <c r="G55" s="76">
        <v>60</v>
      </c>
      <c r="H55" s="76">
        <v>0</v>
      </c>
      <c r="I55" s="77" t="s">
        <v>22</v>
      </c>
      <c r="J55" s="80" t="s">
        <v>117</v>
      </c>
    </row>
    <row r="56" spans="2:14" x14ac:dyDescent="0.25">
      <c r="B56" s="74">
        <v>45324</v>
      </c>
      <c r="C56" s="75" t="s">
        <v>123</v>
      </c>
      <c r="D56" s="76">
        <v>120</v>
      </c>
      <c r="E56" s="76">
        <v>9.1999999999999993</v>
      </c>
      <c r="F56" s="76">
        <v>0</v>
      </c>
      <c r="G56" s="76">
        <v>0</v>
      </c>
      <c r="H56" s="76">
        <v>0</v>
      </c>
      <c r="I56" s="77" t="s">
        <v>124</v>
      </c>
      <c r="J56" s="80">
        <v>2793983972</v>
      </c>
    </row>
    <row r="57" spans="2:14" x14ac:dyDescent="0.25">
      <c r="B57" s="74">
        <v>45324</v>
      </c>
      <c r="C57" s="75" t="s">
        <v>17</v>
      </c>
      <c r="D57" s="76">
        <v>0</v>
      </c>
      <c r="E57" s="76">
        <v>0</v>
      </c>
      <c r="F57" s="76">
        <v>0</v>
      </c>
      <c r="G57" s="76">
        <v>30</v>
      </c>
      <c r="H57" s="76">
        <v>0</v>
      </c>
      <c r="I57" s="77" t="s">
        <v>8</v>
      </c>
      <c r="J57" s="80">
        <v>58332780</v>
      </c>
    </row>
    <row r="58" spans="2:14" x14ac:dyDescent="0.25">
      <c r="B58" s="74">
        <v>45324</v>
      </c>
      <c r="C58" s="75" t="s">
        <v>653</v>
      </c>
      <c r="D58" s="76">
        <v>0</v>
      </c>
      <c r="E58" s="76">
        <v>0</v>
      </c>
      <c r="F58" s="76">
        <v>0</v>
      </c>
      <c r="G58" s="76">
        <v>30</v>
      </c>
      <c r="H58" s="76">
        <v>0</v>
      </c>
      <c r="I58" s="77" t="s">
        <v>5</v>
      </c>
      <c r="J58" s="80" t="s">
        <v>125</v>
      </c>
    </row>
    <row r="59" spans="2:14" x14ac:dyDescent="0.25">
      <c r="B59" s="74">
        <v>45331</v>
      </c>
      <c r="C59" s="75" t="s">
        <v>128</v>
      </c>
      <c r="D59" s="76">
        <v>0</v>
      </c>
      <c r="E59" s="76">
        <v>200</v>
      </c>
      <c r="F59" s="76">
        <v>0</v>
      </c>
      <c r="G59" s="76">
        <v>0</v>
      </c>
      <c r="H59" s="76">
        <v>0</v>
      </c>
      <c r="I59" s="77" t="s">
        <v>22</v>
      </c>
      <c r="J59" s="80" t="s">
        <v>129</v>
      </c>
    </row>
    <row r="60" spans="2:14" x14ac:dyDescent="0.25">
      <c r="B60" s="74">
        <v>45331</v>
      </c>
      <c r="C60" s="75" t="s">
        <v>78</v>
      </c>
      <c r="D60" s="76">
        <v>0</v>
      </c>
      <c r="E60" s="76">
        <v>100</v>
      </c>
      <c r="F60" s="76">
        <v>0</v>
      </c>
      <c r="G60" s="76">
        <v>0</v>
      </c>
      <c r="H60" s="76">
        <v>0</v>
      </c>
      <c r="I60" s="77" t="s">
        <v>22</v>
      </c>
      <c r="J60" s="80" t="s">
        <v>130</v>
      </c>
    </row>
    <row r="61" spans="2:14" x14ac:dyDescent="0.25">
      <c r="B61" s="74">
        <v>45332</v>
      </c>
      <c r="C61" s="75" t="s">
        <v>131</v>
      </c>
      <c r="D61" s="76">
        <v>0</v>
      </c>
      <c r="E61" s="76">
        <v>200</v>
      </c>
      <c r="F61" s="76">
        <v>0</v>
      </c>
      <c r="G61" s="76">
        <v>0</v>
      </c>
      <c r="H61" s="76">
        <v>0</v>
      </c>
      <c r="I61" s="77" t="s">
        <v>13</v>
      </c>
      <c r="J61" s="80" t="s">
        <v>132</v>
      </c>
    </row>
    <row r="62" spans="2:14" x14ac:dyDescent="0.25">
      <c r="B62" s="74">
        <v>45332</v>
      </c>
      <c r="C62" s="75" t="s">
        <v>119</v>
      </c>
      <c r="D62" s="76">
        <v>0</v>
      </c>
      <c r="E62" s="76">
        <v>200</v>
      </c>
      <c r="F62" s="76">
        <v>0</v>
      </c>
      <c r="G62" s="76">
        <v>0</v>
      </c>
      <c r="H62" s="76">
        <v>0</v>
      </c>
      <c r="I62" s="77" t="s">
        <v>22</v>
      </c>
      <c r="J62" s="80" t="s">
        <v>134</v>
      </c>
    </row>
    <row r="63" spans="2:14" x14ac:dyDescent="0.25">
      <c r="B63" s="74">
        <v>45332</v>
      </c>
      <c r="C63" s="75" t="s">
        <v>28</v>
      </c>
      <c r="D63" s="76">
        <v>0</v>
      </c>
      <c r="E63" s="76">
        <v>200</v>
      </c>
      <c r="F63" s="76">
        <v>0</v>
      </c>
      <c r="G63" s="76">
        <v>0</v>
      </c>
      <c r="H63" s="76">
        <v>0</v>
      </c>
      <c r="I63" s="77" t="s">
        <v>8</v>
      </c>
      <c r="J63" s="80" t="s">
        <v>135</v>
      </c>
    </row>
    <row r="64" spans="2:14" x14ac:dyDescent="0.25">
      <c r="B64" s="74">
        <v>45332</v>
      </c>
      <c r="C64" s="75" t="s">
        <v>17</v>
      </c>
      <c r="D64" s="76">
        <v>0</v>
      </c>
      <c r="E64" s="76">
        <v>200</v>
      </c>
      <c r="F64" s="76">
        <v>0</v>
      </c>
      <c r="G64" s="76">
        <v>0</v>
      </c>
      <c r="H64" s="76">
        <v>0</v>
      </c>
      <c r="I64" s="77" t="s">
        <v>8</v>
      </c>
      <c r="J64" s="80" t="s">
        <v>137</v>
      </c>
    </row>
    <row r="65" spans="2:10" x14ac:dyDescent="0.25">
      <c r="B65" s="74">
        <v>45332</v>
      </c>
      <c r="C65" s="75" t="s">
        <v>30</v>
      </c>
      <c r="D65" s="76">
        <v>0</v>
      </c>
      <c r="E65" s="76">
        <v>200</v>
      </c>
      <c r="F65" s="76">
        <v>0</v>
      </c>
      <c r="G65" s="76">
        <v>0</v>
      </c>
      <c r="H65" s="76">
        <v>0</v>
      </c>
      <c r="I65" s="77" t="s">
        <v>22</v>
      </c>
      <c r="J65" s="80" t="s">
        <v>136</v>
      </c>
    </row>
    <row r="66" spans="2:10" x14ac:dyDescent="0.25">
      <c r="B66" s="74">
        <v>45333</v>
      </c>
      <c r="C66" s="75" t="s">
        <v>12</v>
      </c>
      <c r="D66" s="76">
        <v>0</v>
      </c>
      <c r="E66" s="76">
        <v>200</v>
      </c>
      <c r="F66" s="76">
        <v>0</v>
      </c>
      <c r="G66" s="76">
        <v>0</v>
      </c>
      <c r="H66" s="76">
        <v>0</v>
      </c>
      <c r="I66" s="77" t="s">
        <v>13</v>
      </c>
      <c r="J66" s="77" t="s">
        <v>139</v>
      </c>
    </row>
    <row r="67" spans="2:10" x14ac:dyDescent="0.25">
      <c r="B67" s="74">
        <v>45333</v>
      </c>
      <c r="C67" s="75" t="s">
        <v>11</v>
      </c>
      <c r="D67" s="76">
        <v>0</v>
      </c>
      <c r="E67" s="76">
        <v>200</v>
      </c>
      <c r="F67" s="76">
        <v>0</v>
      </c>
      <c r="G67" s="76">
        <v>0</v>
      </c>
      <c r="H67" s="76">
        <v>0</v>
      </c>
      <c r="I67" s="77" t="s">
        <v>5</v>
      </c>
      <c r="J67" s="80" t="s">
        <v>140</v>
      </c>
    </row>
    <row r="68" spans="2:10" x14ac:dyDescent="0.25">
      <c r="B68" s="74">
        <v>45333</v>
      </c>
      <c r="C68" s="75" t="s">
        <v>33</v>
      </c>
      <c r="D68" s="76">
        <v>0</v>
      </c>
      <c r="E68" s="76">
        <v>200</v>
      </c>
      <c r="F68" s="76">
        <v>0</v>
      </c>
      <c r="G68" s="76">
        <v>0</v>
      </c>
      <c r="H68" s="76">
        <v>0</v>
      </c>
      <c r="I68" s="77" t="s">
        <v>13</v>
      </c>
      <c r="J68" s="80" t="s">
        <v>143</v>
      </c>
    </row>
    <row r="69" spans="2:10" x14ac:dyDescent="0.25">
      <c r="B69" s="74">
        <v>45333</v>
      </c>
      <c r="C69" s="75" t="s">
        <v>654</v>
      </c>
      <c r="D69" s="76">
        <v>0</v>
      </c>
      <c r="E69" s="76">
        <v>0</v>
      </c>
      <c r="F69" s="76">
        <v>0</v>
      </c>
      <c r="G69" s="76">
        <v>30</v>
      </c>
      <c r="H69" s="76">
        <v>0</v>
      </c>
      <c r="I69" s="77" t="s">
        <v>13</v>
      </c>
      <c r="J69" s="80" t="s">
        <v>138</v>
      </c>
    </row>
    <row r="70" spans="2:10" x14ac:dyDescent="0.25">
      <c r="B70" s="74">
        <v>45333</v>
      </c>
      <c r="C70" s="75" t="s">
        <v>112</v>
      </c>
      <c r="D70" s="76">
        <v>0</v>
      </c>
      <c r="E70" s="76">
        <v>200</v>
      </c>
      <c r="F70" s="76">
        <v>0</v>
      </c>
      <c r="G70" s="76">
        <v>0</v>
      </c>
      <c r="H70" s="76">
        <v>0</v>
      </c>
      <c r="I70" s="77" t="s">
        <v>22</v>
      </c>
      <c r="J70" s="80" t="s">
        <v>144</v>
      </c>
    </row>
    <row r="71" spans="2:10" x14ac:dyDescent="0.25">
      <c r="B71" s="74">
        <v>45333</v>
      </c>
      <c r="C71" s="75" t="s">
        <v>45</v>
      </c>
      <c r="D71" s="76">
        <v>0</v>
      </c>
      <c r="E71" s="76">
        <v>200</v>
      </c>
      <c r="F71" s="76">
        <v>0</v>
      </c>
      <c r="G71" s="76">
        <v>0</v>
      </c>
      <c r="H71" s="76">
        <v>0</v>
      </c>
      <c r="I71" s="77" t="s">
        <v>22</v>
      </c>
      <c r="J71" s="80" t="s">
        <v>146</v>
      </c>
    </row>
    <row r="72" spans="2:10" x14ac:dyDescent="0.25">
      <c r="B72" s="74">
        <v>45333</v>
      </c>
      <c r="C72" s="75" t="s">
        <v>149</v>
      </c>
      <c r="D72" s="82">
        <v>120</v>
      </c>
      <c r="E72" s="82">
        <v>200</v>
      </c>
      <c r="F72" s="76">
        <v>0</v>
      </c>
      <c r="G72" s="76">
        <v>0</v>
      </c>
      <c r="H72" s="76">
        <v>0</v>
      </c>
      <c r="I72" s="77" t="s">
        <v>22</v>
      </c>
      <c r="J72" s="80" t="s">
        <v>147</v>
      </c>
    </row>
    <row r="73" spans="2:10" x14ac:dyDescent="0.25">
      <c r="B73" s="74">
        <v>45335</v>
      </c>
      <c r="C73" s="75" t="s">
        <v>99</v>
      </c>
      <c r="D73" s="76">
        <v>0</v>
      </c>
      <c r="E73" s="76">
        <v>200</v>
      </c>
      <c r="F73" s="76">
        <v>0</v>
      </c>
      <c r="G73" s="76">
        <v>0</v>
      </c>
      <c r="H73" s="76">
        <v>0</v>
      </c>
      <c r="I73" s="77" t="s">
        <v>22</v>
      </c>
      <c r="J73" s="80" t="s">
        <v>150</v>
      </c>
    </row>
    <row r="74" spans="2:10" x14ac:dyDescent="0.25">
      <c r="B74" s="74">
        <v>45335</v>
      </c>
      <c r="C74" s="75" t="s">
        <v>78</v>
      </c>
      <c r="D74" s="81">
        <v>0</v>
      </c>
      <c r="E74" s="76">
        <v>100</v>
      </c>
      <c r="F74" s="76">
        <v>0</v>
      </c>
      <c r="G74" s="76">
        <v>0</v>
      </c>
      <c r="H74" s="76">
        <v>0</v>
      </c>
      <c r="I74" s="77" t="s">
        <v>22</v>
      </c>
      <c r="J74" s="80" t="s">
        <v>151</v>
      </c>
    </row>
    <row r="75" spans="2:10" x14ac:dyDescent="0.25">
      <c r="B75" s="74">
        <v>45341</v>
      </c>
      <c r="C75" s="75" t="s">
        <v>152</v>
      </c>
      <c r="D75" s="76">
        <v>120</v>
      </c>
      <c r="E75" s="76">
        <v>0</v>
      </c>
      <c r="F75" s="76">
        <v>0</v>
      </c>
      <c r="G75" s="76">
        <v>0</v>
      </c>
      <c r="H75" s="76">
        <v>0</v>
      </c>
      <c r="I75" s="77" t="s">
        <v>22</v>
      </c>
      <c r="J75" s="80" t="s">
        <v>153</v>
      </c>
    </row>
    <row r="76" spans="2:10" x14ac:dyDescent="0.25">
      <c r="B76" s="74">
        <v>45343</v>
      </c>
      <c r="C76" s="75" t="s">
        <v>87</v>
      </c>
      <c r="D76" s="76">
        <v>0</v>
      </c>
      <c r="E76" s="76">
        <v>0</v>
      </c>
      <c r="F76" s="76">
        <v>0</v>
      </c>
      <c r="G76" s="76"/>
      <c r="H76" s="76">
        <v>150</v>
      </c>
      <c r="I76" s="77" t="s">
        <v>5</v>
      </c>
      <c r="J76" s="77" t="s">
        <v>165</v>
      </c>
    </row>
    <row r="77" spans="2:10" x14ac:dyDescent="0.25">
      <c r="B77" s="74">
        <v>45343</v>
      </c>
      <c r="C77" s="75" t="s">
        <v>66</v>
      </c>
      <c r="D77" s="76">
        <v>0</v>
      </c>
      <c r="E77" s="76">
        <v>202.69</v>
      </c>
      <c r="F77" s="76">
        <v>0</v>
      </c>
      <c r="G77" s="76">
        <v>30</v>
      </c>
      <c r="H77" s="76">
        <v>0</v>
      </c>
      <c r="I77" s="77" t="s">
        <v>22</v>
      </c>
      <c r="J77" s="80" t="s">
        <v>166</v>
      </c>
    </row>
    <row r="78" spans="2:10" x14ac:dyDescent="0.25">
      <c r="B78" s="74">
        <v>45344</v>
      </c>
      <c r="C78" s="75" t="s">
        <v>167</v>
      </c>
      <c r="D78" s="76">
        <v>0</v>
      </c>
      <c r="E78" s="76">
        <v>0</v>
      </c>
      <c r="F78" s="76">
        <v>0</v>
      </c>
      <c r="G78" s="76">
        <v>0</v>
      </c>
      <c r="H78" s="76">
        <v>150</v>
      </c>
      <c r="I78" s="77" t="s">
        <v>5</v>
      </c>
      <c r="J78" s="80" t="s">
        <v>168</v>
      </c>
    </row>
    <row r="79" spans="2:10" x14ac:dyDescent="0.25">
      <c r="B79" s="74">
        <v>45344</v>
      </c>
      <c r="C79" s="75" t="s">
        <v>64</v>
      </c>
      <c r="D79" s="76">
        <v>0</v>
      </c>
      <c r="E79" s="76">
        <v>200</v>
      </c>
      <c r="F79" s="76">
        <v>0</v>
      </c>
      <c r="G79" s="76">
        <v>0</v>
      </c>
      <c r="H79" s="76">
        <v>300</v>
      </c>
      <c r="I79" s="77" t="s">
        <v>22</v>
      </c>
      <c r="J79" s="80" t="s">
        <v>176</v>
      </c>
    </row>
    <row r="80" spans="2:10" x14ac:dyDescent="0.25">
      <c r="B80" s="74">
        <v>45348</v>
      </c>
      <c r="C80" s="75" t="s">
        <v>40</v>
      </c>
      <c r="D80" s="76">
        <v>30</v>
      </c>
      <c r="E80" s="81">
        <v>0</v>
      </c>
      <c r="F80" s="76">
        <v>0</v>
      </c>
      <c r="G80" s="76">
        <v>0</v>
      </c>
      <c r="H80" s="76">
        <v>0</v>
      </c>
      <c r="I80" s="77" t="s">
        <v>22</v>
      </c>
      <c r="J80" s="80" t="s">
        <v>178</v>
      </c>
    </row>
    <row r="81" spans="2:14" x14ac:dyDescent="0.25">
      <c r="B81" s="74">
        <v>45351</v>
      </c>
      <c r="C81" s="75" t="s">
        <v>70</v>
      </c>
      <c r="D81" s="76">
        <v>0</v>
      </c>
      <c r="E81" s="76">
        <v>240</v>
      </c>
      <c r="F81" s="76">
        <v>0</v>
      </c>
      <c r="G81" s="76">
        <v>0</v>
      </c>
      <c r="H81" s="76">
        <v>0</v>
      </c>
      <c r="I81" s="77" t="s">
        <v>22</v>
      </c>
      <c r="J81" s="80" t="s">
        <v>182</v>
      </c>
    </row>
    <row r="82" spans="2:14" x14ac:dyDescent="0.25">
      <c r="B82" s="74">
        <v>45351</v>
      </c>
      <c r="C82" s="75" t="s">
        <v>183</v>
      </c>
      <c r="D82" s="76">
        <v>60</v>
      </c>
      <c r="E82" s="76">
        <v>0</v>
      </c>
      <c r="F82" s="76">
        <v>0</v>
      </c>
      <c r="G82" s="76">
        <v>0</v>
      </c>
      <c r="H82" s="76">
        <v>0</v>
      </c>
      <c r="I82" s="77" t="s">
        <v>5</v>
      </c>
      <c r="J82" s="80" t="s">
        <v>184</v>
      </c>
    </row>
    <row r="83" spans="2:14" x14ac:dyDescent="0.25">
      <c r="B83" s="74">
        <v>45351</v>
      </c>
      <c r="C83" s="75" t="s">
        <v>4</v>
      </c>
      <c r="D83" s="76">
        <v>0</v>
      </c>
      <c r="E83" s="76">
        <v>200</v>
      </c>
      <c r="F83" s="76">
        <v>0</v>
      </c>
      <c r="G83" s="76">
        <v>0</v>
      </c>
      <c r="H83" s="76">
        <v>0</v>
      </c>
      <c r="I83" s="77" t="s">
        <v>5</v>
      </c>
      <c r="J83" s="80" t="s">
        <v>185</v>
      </c>
    </row>
    <row r="84" spans="2:14" x14ac:dyDescent="0.25">
      <c r="C84" s="78" t="s">
        <v>655</v>
      </c>
      <c r="D84" s="76">
        <f>SUM(D53:D83)</f>
        <v>690</v>
      </c>
      <c r="E84" s="76">
        <f t="shared" ref="E84:H84" si="1">SUM(E53:E83)</f>
        <v>3651.89</v>
      </c>
      <c r="F84" s="76">
        <f t="shared" si="1"/>
        <v>0</v>
      </c>
      <c r="G84" s="76">
        <f t="shared" si="1"/>
        <v>180</v>
      </c>
      <c r="H84" s="76">
        <f t="shared" si="1"/>
        <v>600</v>
      </c>
      <c r="L84" s="91">
        <f>SUM(D84:J84)</f>
        <v>5121.8899999999994</v>
      </c>
      <c r="M84" s="91">
        <f>+Cuadre!L11</f>
        <v>2900.1</v>
      </c>
    </row>
    <row r="85" spans="2:14" x14ac:dyDescent="0.25">
      <c r="C85" s="78" t="s">
        <v>652</v>
      </c>
      <c r="D85" s="76">
        <f>D51+D84</f>
        <v>6584.96</v>
      </c>
      <c r="E85" s="76">
        <f t="shared" ref="E85:H85" si="2">E51+E84</f>
        <v>4133.26</v>
      </c>
      <c r="F85" s="76">
        <f t="shared" si="2"/>
        <v>0</v>
      </c>
      <c r="G85" s="76">
        <f t="shared" si="2"/>
        <v>270</v>
      </c>
      <c r="H85" s="76">
        <f t="shared" si="2"/>
        <v>600</v>
      </c>
      <c r="L85" s="91">
        <f>SUM(D85:J85)</f>
        <v>11588.220000000001</v>
      </c>
      <c r="M85" s="91">
        <f>+M84+M51</f>
        <v>2900.1</v>
      </c>
      <c r="N85" s="91">
        <f>+L85-M85</f>
        <v>8688.1200000000008</v>
      </c>
    </row>
    <row r="87" spans="2:14" x14ac:dyDescent="0.25">
      <c r="B87" s="74">
        <v>45355</v>
      </c>
      <c r="C87" s="75" t="s">
        <v>121</v>
      </c>
      <c r="D87" s="76">
        <v>0</v>
      </c>
      <c r="E87" s="76">
        <v>200</v>
      </c>
      <c r="F87" s="76">
        <v>0</v>
      </c>
      <c r="G87" s="76">
        <v>0</v>
      </c>
      <c r="H87" s="76">
        <v>0</v>
      </c>
      <c r="I87" s="77" t="s">
        <v>13</v>
      </c>
      <c r="J87" s="93" t="s">
        <v>186</v>
      </c>
    </row>
    <row r="88" spans="2:14" x14ac:dyDescent="0.25">
      <c r="B88" s="74">
        <v>45356</v>
      </c>
      <c r="C88" s="75" t="s">
        <v>187</v>
      </c>
      <c r="D88" s="76">
        <v>120</v>
      </c>
      <c r="E88" s="76">
        <v>0</v>
      </c>
      <c r="F88" s="76">
        <v>0</v>
      </c>
      <c r="G88" s="76">
        <v>0</v>
      </c>
      <c r="H88" s="76">
        <v>0</v>
      </c>
      <c r="I88" s="77" t="s">
        <v>5</v>
      </c>
      <c r="J88" s="93" t="s">
        <v>188</v>
      </c>
    </row>
    <row r="89" spans="2:14" x14ac:dyDescent="0.25">
      <c r="B89" s="74">
        <v>45358</v>
      </c>
      <c r="C89" s="75" t="s">
        <v>19</v>
      </c>
      <c r="D89" s="76">
        <v>0</v>
      </c>
      <c r="E89" s="76">
        <v>200</v>
      </c>
      <c r="F89" s="76">
        <v>0</v>
      </c>
      <c r="G89" s="76">
        <v>0</v>
      </c>
      <c r="H89" s="76">
        <v>0</v>
      </c>
      <c r="I89" s="77" t="s">
        <v>5</v>
      </c>
      <c r="J89" s="93" t="s">
        <v>189</v>
      </c>
    </row>
    <row r="90" spans="2:14" x14ac:dyDescent="0.25">
      <c r="B90" s="74">
        <v>45358</v>
      </c>
      <c r="C90" s="75" t="s">
        <v>599</v>
      </c>
      <c r="D90" s="76">
        <v>0</v>
      </c>
      <c r="E90" s="76">
        <v>0</v>
      </c>
      <c r="F90" s="76">
        <v>0</v>
      </c>
      <c r="G90" s="76">
        <v>35</v>
      </c>
      <c r="H90" s="76"/>
      <c r="I90" s="77" t="s">
        <v>5</v>
      </c>
      <c r="J90" s="93" t="s">
        <v>191</v>
      </c>
    </row>
    <row r="91" spans="2:14" x14ac:dyDescent="0.25">
      <c r="B91" s="74">
        <v>45358</v>
      </c>
      <c r="C91" s="75" t="s">
        <v>167</v>
      </c>
      <c r="D91" s="76">
        <v>0</v>
      </c>
      <c r="E91" s="76">
        <v>0</v>
      </c>
      <c r="F91" s="76">
        <v>0</v>
      </c>
      <c r="G91" s="76">
        <v>0</v>
      </c>
      <c r="H91" s="76">
        <v>150</v>
      </c>
      <c r="I91" s="77" t="s">
        <v>5</v>
      </c>
      <c r="J91" s="94" t="s">
        <v>199</v>
      </c>
    </row>
    <row r="92" spans="2:14" x14ac:dyDescent="0.25">
      <c r="B92" s="74">
        <v>45359</v>
      </c>
      <c r="C92" s="75" t="s">
        <v>152</v>
      </c>
      <c r="D92" s="76">
        <v>0</v>
      </c>
      <c r="E92" s="76">
        <v>200</v>
      </c>
      <c r="F92" s="76">
        <v>0</v>
      </c>
      <c r="G92" s="76">
        <v>0</v>
      </c>
      <c r="H92" s="76">
        <v>0</v>
      </c>
      <c r="I92" s="77" t="s">
        <v>22</v>
      </c>
      <c r="J92" s="93" t="s">
        <v>202</v>
      </c>
    </row>
    <row r="93" spans="2:14" x14ac:dyDescent="0.25">
      <c r="B93" s="74">
        <v>45360</v>
      </c>
      <c r="C93" s="75" t="s">
        <v>167</v>
      </c>
      <c r="D93" s="76">
        <v>0</v>
      </c>
      <c r="E93" s="76">
        <v>200</v>
      </c>
      <c r="F93" s="76">
        <v>0</v>
      </c>
      <c r="G93" s="76">
        <v>0</v>
      </c>
      <c r="H93" s="76">
        <v>0</v>
      </c>
      <c r="I93" s="77" t="s">
        <v>5</v>
      </c>
      <c r="J93" s="93" t="s">
        <v>203</v>
      </c>
    </row>
    <row r="94" spans="2:14" x14ac:dyDescent="0.25">
      <c r="B94" s="74">
        <v>45362</v>
      </c>
      <c r="C94" s="75" t="s">
        <v>204</v>
      </c>
      <c r="D94" s="76">
        <v>120</v>
      </c>
      <c r="E94" s="76">
        <v>223.7</v>
      </c>
      <c r="F94" s="76">
        <v>0</v>
      </c>
      <c r="G94" s="76">
        <v>0</v>
      </c>
      <c r="H94" s="76">
        <v>0</v>
      </c>
      <c r="I94" s="77" t="s">
        <v>8</v>
      </c>
      <c r="J94" s="93" t="s">
        <v>208</v>
      </c>
    </row>
    <row r="95" spans="2:14" x14ac:dyDescent="0.25">
      <c r="B95" s="74">
        <v>45362</v>
      </c>
      <c r="C95" s="75" t="s">
        <v>187</v>
      </c>
      <c r="D95" s="76">
        <v>0</v>
      </c>
      <c r="E95" s="76">
        <v>300</v>
      </c>
      <c r="F95" s="76">
        <v>0</v>
      </c>
      <c r="G95" s="76">
        <v>0</v>
      </c>
      <c r="H95" s="76">
        <v>0</v>
      </c>
      <c r="I95" s="77" t="s">
        <v>22</v>
      </c>
      <c r="J95" s="93" t="s">
        <v>212</v>
      </c>
    </row>
    <row r="96" spans="2:14" x14ac:dyDescent="0.25">
      <c r="B96" s="74">
        <v>45363</v>
      </c>
      <c r="C96" s="75" t="s">
        <v>209</v>
      </c>
      <c r="D96" s="76">
        <v>0</v>
      </c>
      <c r="E96" s="76">
        <v>200</v>
      </c>
      <c r="F96" s="76">
        <v>0</v>
      </c>
      <c r="G96" s="76">
        <v>0</v>
      </c>
      <c r="H96" s="76">
        <v>0</v>
      </c>
      <c r="I96" s="77" t="s">
        <v>22</v>
      </c>
      <c r="J96" s="93" t="s">
        <v>213</v>
      </c>
    </row>
    <row r="97" spans="2:14" x14ac:dyDescent="0.25">
      <c r="B97" s="74">
        <v>45363</v>
      </c>
      <c r="C97" s="75" t="s">
        <v>81</v>
      </c>
      <c r="D97" s="76">
        <v>0</v>
      </c>
      <c r="E97" s="76">
        <v>0</v>
      </c>
      <c r="F97" s="76">
        <v>0</v>
      </c>
      <c r="G97" s="76">
        <v>0</v>
      </c>
      <c r="H97" s="76">
        <v>300</v>
      </c>
      <c r="I97" s="77" t="s">
        <v>22</v>
      </c>
      <c r="J97" s="93" t="s">
        <v>214</v>
      </c>
    </row>
    <row r="98" spans="2:14" x14ac:dyDescent="0.25">
      <c r="B98" s="74">
        <v>45363</v>
      </c>
      <c r="C98" s="75" t="s">
        <v>87</v>
      </c>
      <c r="D98" s="76">
        <v>0</v>
      </c>
      <c r="E98" s="76">
        <v>0</v>
      </c>
      <c r="F98" s="76">
        <v>0</v>
      </c>
      <c r="G98" s="76">
        <v>0</v>
      </c>
      <c r="H98" s="76">
        <v>150</v>
      </c>
      <c r="I98" s="77" t="s">
        <v>5</v>
      </c>
      <c r="J98" s="93" t="s">
        <v>215</v>
      </c>
    </row>
    <row r="99" spans="2:14" x14ac:dyDescent="0.25">
      <c r="B99" s="74">
        <v>45364</v>
      </c>
      <c r="C99" s="75" t="s">
        <v>220</v>
      </c>
      <c r="D99" s="76">
        <v>0</v>
      </c>
      <c r="E99" s="76">
        <v>250</v>
      </c>
      <c r="F99" s="76">
        <v>0</v>
      </c>
      <c r="G99" s="76">
        <v>0</v>
      </c>
      <c r="H99" s="76">
        <v>0</v>
      </c>
      <c r="I99" s="77" t="s">
        <v>5</v>
      </c>
      <c r="J99" s="93" t="s">
        <v>221</v>
      </c>
    </row>
    <row r="100" spans="2:14" x14ac:dyDescent="0.25">
      <c r="B100" s="74">
        <v>45364</v>
      </c>
      <c r="C100" s="75" t="s">
        <v>227</v>
      </c>
      <c r="D100" s="76">
        <v>0</v>
      </c>
      <c r="E100" s="76">
        <v>724</v>
      </c>
      <c r="F100" s="76">
        <v>0</v>
      </c>
      <c r="G100" s="76">
        <v>0</v>
      </c>
      <c r="H100" s="76">
        <v>0</v>
      </c>
      <c r="I100" s="77" t="s">
        <v>5</v>
      </c>
      <c r="J100" s="93" t="s">
        <v>228</v>
      </c>
    </row>
    <row r="101" spans="2:14" x14ac:dyDescent="0.25">
      <c r="B101" s="74">
        <v>45364</v>
      </c>
      <c r="C101" s="75" t="s">
        <v>229</v>
      </c>
      <c r="D101" s="76">
        <v>120</v>
      </c>
      <c r="E101" s="76">
        <v>1</v>
      </c>
      <c r="F101" s="76">
        <v>0</v>
      </c>
      <c r="G101" s="76">
        <v>0</v>
      </c>
      <c r="H101" s="76">
        <v>0</v>
      </c>
      <c r="I101" s="77" t="s">
        <v>5</v>
      </c>
      <c r="J101" s="93" t="s">
        <v>230</v>
      </c>
    </row>
    <row r="102" spans="2:14" x14ac:dyDescent="0.25">
      <c r="B102" s="74">
        <v>45367</v>
      </c>
      <c r="C102" s="75" t="s">
        <v>656</v>
      </c>
      <c r="D102" s="76">
        <v>0</v>
      </c>
      <c r="E102" s="76">
        <v>0</v>
      </c>
      <c r="F102" s="76">
        <v>0</v>
      </c>
      <c r="G102" s="76">
        <v>35</v>
      </c>
      <c r="H102" s="76">
        <v>0</v>
      </c>
      <c r="I102" s="77" t="s">
        <v>5</v>
      </c>
      <c r="J102" s="93" t="s">
        <v>249</v>
      </c>
    </row>
    <row r="103" spans="2:14" x14ac:dyDescent="0.25">
      <c r="B103" s="74">
        <v>45367</v>
      </c>
      <c r="C103" s="75" t="s">
        <v>656</v>
      </c>
      <c r="D103" s="76">
        <v>0</v>
      </c>
      <c r="E103" s="76">
        <v>0</v>
      </c>
      <c r="F103" s="76">
        <v>0</v>
      </c>
      <c r="G103" s="76">
        <v>35</v>
      </c>
      <c r="H103" s="76">
        <v>0</v>
      </c>
      <c r="I103" s="77" t="s">
        <v>5</v>
      </c>
      <c r="J103" s="93" t="s">
        <v>248</v>
      </c>
    </row>
    <row r="104" spans="2:14" x14ac:dyDescent="0.25">
      <c r="B104" s="74">
        <v>45367</v>
      </c>
      <c r="C104" s="75" t="s">
        <v>209</v>
      </c>
      <c r="D104" s="76">
        <v>0</v>
      </c>
      <c r="E104" s="76">
        <v>0</v>
      </c>
      <c r="F104" s="76">
        <v>0</v>
      </c>
      <c r="G104" s="76">
        <v>35</v>
      </c>
      <c r="H104" s="76">
        <v>0</v>
      </c>
      <c r="I104" s="77" t="s">
        <v>5</v>
      </c>
      <c r="J104" s="93" t="s">
        <v>251</v>
      </c>
    </row>
    <row r="105" spans="2:14" x14ac:dyDescent="0.25">
      <c r="B105" s="74">
        <v>45369</v>
      </c>
      <c r="C105" s="75" t="s">
        <v>252</v>
      </c>
      <c r="D105" s="76">
        <v>0</v>
      </c>
      <c r="E105" s="76">
        <v>363.86</v>
      </c>
      <c r="F105" s="76">
        <v>0</v>
      </c>
      <c r="G105" s="76">
        <v>0</v>
      </c>
      <c r="H105" s="76">
        <v>0</v>
      </c>
      <c r="I105" s="77" t="s">
        <v>5</v>
      </c>
      <c r="J105" s="93" t="s">
        <v>244</v>
      </c>
    </row>
    <row r="106" spans="2:14" x14ac:dyDescent="0.25">
      <c r="B106" s="74">
        <v>45369</v>
      </c>
      <c r="C106" s="75" t="s">
        <v>245</v>
      </c>
      <c r="D106" s="82">
        <v>120</v>
      </c>
      <c r="E106" s="82">
        <v>0</v>
      </c>
      <c r="F106" s="76">
        <v>0</v>
      </c>
      <c r="G106" s="76">
        <v>0</v>
      </c>
      <c r="H106" s="76">
        <v>0</v>
      </c>
      <c r="I106" s="77" t="s">
        <v>5</v>
      </c>
      <c r="J106" s="93" t="s">
        <v>246</v>
      </c>
    </row>
    <row r="107" spans="2:14" x14ac:dyDescent="0.25">
      <c r="B107" s="74">
        <v>45370</v>
      </c>
      <c r="C107" s="75" t="s">
        <v>264</v>
      </c>
      <c r="D107" s="76">
        <v>0</v>
      </c>
      <c r="E107" s="76">
        <v>100</v>
      </c>
      <c r="F107" s="76">
        <v>0</v>
      </c>
      <c r="G107" s="76">
        <v>0</v>
      </c>
      <c r="H107" s="76">
        <v>0</v>
      </c>
      <c r="I107" s="77" t="s">
        <v>22</v>
      </c>
      <c r="J107" s="93" t="s">
        <v>265</v>
      </c>
    </row>
    <row r="108" spans="2:14" x14ac:dyDescent="0.25">
      <c r="B108" s="74">
        <v>45374</v>
      </c>
      <c r="C108" s="75" t="s">
        <v>209</v>
      </c>
      <c r="D108" s="81">
        <v>0</v>
      </c>
      <c r="E108" s="76">
        <v>0</v>
      </c>
      <c r="F108" s="76">
        <v>0</v>
      </c>
      <c r="G108" s="76">
        <v>0</v>
      </c>
      <c r="H108" s="76">
        <v>300</v>
      </c>
      <c r="I108" s="77" t="s">
        <v>22</v>
      </c>
      <c r="J108" s="94">
        <v>12219540</v>
      </c>
    </row>
    <row r="109" spans="2:14" x14ac:dyDescent="0.25">
      <c r="B109" s="74">
        <v>45378</v>
      </c>
      <c r="C109" s="75" t="s">
        <v>287</v>
      </c>
      <c r="D109" s="76">
        <v>120</v>
      </c>
      <c r="E109" s="76">
        <v>0</v>
      </c>
      <c r="F109" s="76">
        <v>0</v>
      </c>
      <c r="G109" s="76">
        <v>0</v>
      </c>
      <c r="H109" s="76">
        <v>0</v>
      </c>
      <c r="I109" s="77" t="s">
        <v>22</v>
      </c>
      <c r="J109" s="93" t="s">
        <v>288</v>
      </c>
    </row>
    <row r="110" spans="2:14" x14ac:dyDescent="0.25">
      <c r="B110" s="74">
        <v>45378</v>
      </c>
      <c r="C110" s="75" t="s">
        <v>21</v>
      </c>
      <c r="D110" s="76">
        <v>0</v>
      </c>
      <c r="E110" s="76">
        <v>200</v>
      </c>
      <c r="F110" s="76">
        <v>0</v>
      </c>
      <c r="G110" s="76">
        <v>0</v>
      </c>
      <c r="H110" s="76">
        <v>0</v>
      </c>
      <c r="I110" s="77" t="s">
        <v>22</v>
      </c>
      <c r="J110" s="94">
        <v>8381860</v>
      </c>
    </row>
    <row r="111" spans="2:14" x14ac:dyDescent="0.25">
      <c r="C111" s="78" t="s">
        <v>657</v>
      </c>
      <c r="D111" s="76">
        <f>SUM(D87:D110)</f>
        <v>600</v>
      </c>
      <c r="E111" s="76">
        <f t="shared" ref="E111:H111" si="3">SUM(E87:E110)</f>
        <v>3162.56</v>
      </c>
      <c r="F111" s="76">
        <f t="shared" si="3"/>
        <v>0</v>
      </c>
      <c r="G111" s="76">
        <f t="shared" si="3"/>
        <v>140</v>
      </c>
      <c r="H111" s="76">
        <f t="shared" si="3"/>
        <v>900</v>
      </c>
      <c r="L111" s="91">
        <f>SUM(D111:J111)</f>
        <v>4802.5599999999995</v>
      </c>
      <c r="M111" s="91">
        <f>+Cuadre!F34</f>
        <v>3342.59</v>
      </c>
    </row>
    <row r="112" spans="2:14" x14ac:dyDescent="0.25">
      <c r="C112" s="78" t="s">
        <v>652</v>
      </c>
      <c r="D112" s="76">
        <f>D85+D111</f>
        <v>7184.96</v>
      </c>
      <c r="E112" s="76">
        <f t="shared" ref="E112:H112" si="4">E85+E111</f>
        <v>7295.82</v>
      </c>
      <c r="F112" s="76">
        <f t="shared" si="4"/>
        <v>0</v>
      </c>
      <c r="G112" s="76">
        <f t="shared" si="4"/>
        <v>410</v>
      </c>
      <c r="H112" s="76">
        <f t="shared" si="4"/>
        <v>1500</v>
      </c>
      <c r="L112" s="91">
        <f>SUM(D112:J112)</f>
        <v>16390.78</v>
      </c>
      <c r="M112" s="91">
        <f>+M111+M85</f>
        <v>6242.6900000000005</v>
      </c>
      <c r="N112" s="91">
        <f>+L112-M112</f>
        <v>10148.089999999998</v>
      </c>
    </row>
    <row r="114" spans="2:10" x14ac:dyDescent="0.25">
      <c r="B114" s="74">
        <v>45383</v>
      </c>
      <c r="C114" s="75" t="s">
        <v>64</v>
      </c>
      <c r="D114" s="76">
        <v>0</v>
      </c>
      <c r="E114" s="76">
        <v>0</v>
      </c>
      <c r="F114" s="76">
        <v>0</v>
      </c>
      <c r="G114" s="76">
        <v>0</v>
      </c>
      <c r="H114" s="76">
        <v>300</v>
      </c>
      <c r="I114" s="77" t="s">
        <v>22</v>
      </c>
      <c r="J114" s="93" t="s">
        <v>292</v>
      </c>
    </row>
    <row r="115" spans="2:10" x14ac:dyDescent="0.25">
      <c r="B115" s="74">
        <v>45384</v>
      </c>
      <c r="C115" s="75" t="s">
        <v>296</v>
      </c>
      <c r="D115" s="76">
        <v>120</v>
      </c>
      <c r="E115" s="76">
        <v>0</v>
      </c>
      <c r="F115" s="76">
        <v>0</v>
      </c>
      <c r="G115" s="76">
        <v>0</v>
      </c>
      <c r="H115" s="76">
        <v>0</v>
      </c>
      <c r="I115" s="77" t="s">
        <v>22</v>
      </c>
      <c r="J115" s="93" t="s">
        <v>293</v>
      </c>
    </row>
    <row r="116" spans="2:10" x14ac:dyDescent="0.25">
      <c r="B116" s="74">
        <v>45384</v>
      </c>
      <c r="C116" s="75" t="s">
        <v>43</v>
      </c>
      <c r="D116" s="76">
        <v>0</v>
      </c>
      <c r="E116" s="76">
        <v>200</v>
      </c>
      <c r="F116" s="76">
        <v>0</v>
      </c>
      <c r="G116" s="76">
        <v>0</v>
      </c>
      <c r="H116" s="76">
        <v>0</v>
      </c>
      <c r="I116" s="77" t="s">
        <v>22</v>
      </c>
      <c r="J116" s="93" t="s">
        <v>295</v>
      </c>
    </row>
    <row r="117" spans="2:10" x14ac:dyDescent="0.25">
      <c r="B117" s="74">
        <v>45386</v>
      </c>
      <c r="C117" s="75" t="s">
        <v>183</v>
      </c>
      <c r="D117" s="76">
        <v>0</v>
      </c>
      <c r="E117" s="76">
        <v>0</v>
      </c>
      <c r="F117" s="76">
        <v>0</v>
      </c>
      <c r="G117" s="76">
        <v>0</v>
      </c>
      <c r="H117" s="76">
        <v>300</v>
      </c>
      <c r="I117" s="77" t="s">
        <v>5</v>
      </c>
      <c r="J117" s="94" t="s">
        <v>301</v>
      </c>
    </row>
    <row r="118" spans="2:10" x14ac:dyDescent="0.25">
      <c r="B118" s="74">
        <v>45386</v>
      </c>
      <c r="C118" s="75" t="s">
        <v>303</v>
      </c>
      <c r="D118" s="76">
        <v>0</v>
      </c>
      <c r="E118" s="76">
        <v>200</v>
      </c>
      <c r="F118" s="76">
        <v>0</v>
      </c>
      <c r="G118" s="76">
        <v>0</v>
      </c>
      <c r="H118" s="76">
        <v>0</v>
      </c>
      <c r="I118" s="77" t="s">
        <v>5</v>
      </c>
      <c r="J118" s="94" t="s">
        <v>304</v>
      </c>
    </row>
    <row r="119" spans="2:10" x14ac:dyDescent="0.25">
      <c r="B119" s="74">
        <v>45387</v>
      </c>
      <c r="C119" s="75" t="s">
        <v>29</v>
      </c>
      <c r="D119" s="81">
        <v>30</v>
      </c>
      <c r="E119" s="76">
        <v>0</v>
      </c>
      <c r="F119" s="76">
        <v>0</v>
      </c>
      <c r="G119" s="76">
        <v>0</v>
      </c>
      <c r="H119" s="76">
        <v>0</v>
      </c>
      <c r="I119" s="77" t="s">
        <v>22</v>
      </c>
      <c r="J119" s="93" t="s">
        <v>307</v>
      </c>
    </row>
    <row r="120" spans="2:10" x14ac:dyDescent="0.25">
      <c r="B120" s="74">
        <v>45387</v>
      </c>
      <c r="C120" s="75" t="s">
        <v>308</v>
      </c>
      <c r="D120" s="81">
        <v>30</v>
      </c>
      <c r="E120" s="76">
        <v>0</v>
      </c>
      <c r="F120" s="76">
        <v>0</v>
      </c>
      <c r="G120" s="76">
        <v>0</v>
      </c>
      <c r="H120" s="76">
        <v>0</v>
      </c>
      <c r="I120" s="77" t="s">
        <v>8</v>
      </c>
      <c r="J120" s="93" t="s">
        <v>309</v>
      </c>
    </row>
    <row r="121" spans="2:10" x14ac:dyDescent="0.25">
      <c r="B121" s="74">
        <v>45388</v>
      </c>
      <c r="C121" s="75" t="s">
        <v>312</v>
      </c>
      <c r="D121" s="76">
        <v>120</v>
      </c>
      <c r="E121" s="76">
        <v>0</v>
      </c>
      <c r="F121" s="76">
        <v>0</v>
      </c>
      <c r="G121" s="76">
        <v>0</v>
      </c>
      <c r="H121" s="76">
        <v>0</v>
      </c>
      <c r="I121" s="77" t="s">
        <v>5</v>
      </c>
      <c r="J121" s="93" t="s">
        <v>314</v>
      </c>
    </row>
    <row r="122" spans="2:10" x14ac:dyDescent="0.25">
      <c r="B122" s="74">
        <v>45390</v>
      </c>
      <c r="C122" s="75" t="s">
        <v>658</v>
      </c>
      <c r="D122" s="76">
        <v>120</v>
      </c>
      <c r="E122" s="76">
        <v>0</v>
      </c>
      <c r="F122" s="76">
        <v>0</v>
      </c>
      <c r="G122" s="76">
        <v>0</v>
      </c>
      <c r="H122" s="76">
        <v>0</v>
      </c>
      <c r="I122" s="77" t="s">
        <v>22</v>
      </c>
      <c r="J122" s="93" t="s">
        <v>324</v>
      </c>
    </row>
    <row r="123" spans="2:10" x14ac:dyDescent="0.25">
      <c r="B123" s="74">
        <v>45393</v>
      </c>
      <c r="C123" s="75" t="s">
        <v>261</v>
      </c>
      <c r="D123" s="76">
        <v>0</v>
      </c>
      <c r="E123" s="76">
        <v>0</v>
      </c>
      <c r="F123" s="76">
        <v>0</v>
      </c>
      <c r="G123" s="76">
        <v>35</v>
      </c>
      <c r="H123" s="76">
        <v>0</v>
      </c>
      <c r="I123" s="77" t="s">
        <v>13</v>
      </c>
      <c r="J123" s="93" t="s">
        <v>330</v>
      </c>
    </row>
    <row r="124" spans="2:10" x14ac:dyDescent="0.25">
      <c r="B124" s="74">
        <v>45393</v>
      </c>
      <c r="C124" s="75" t="s">
        <v>311</v>
      </c>
      <c r="D124" s="76">
        <v>0</v>
      </c>
      <c r="E124" s="76">
        <v>0</v>
      </c>
      <c r="F124" s="76">
        <v>0</v>
      </c>
      <c r="G124" s="76">
        <v>35</v>
      </c>
      <c r="H124" s="76">
        <v>0</v>
      </c>
      <c r="I124" s="77" t="s">
        <v>8</v>
      </c>
      <c r="J124" s="93">
        <v>51917637</v>
      </c>
    </row>
    <row r="125" spans="2:10" x14ac:dyDescent="0.25">
      <c r="B125" s="74">
        <v>45393</v>
      </c>
      <c r="C125" s="75" t="s">
        <v>659</v>
      </c>
      <c r="D125" s="76">
        <v>0</v>
      </c>
      <c r="E125" s="76">
        <v>0</v>
      </c>
      <c r="F125" s="76">
        <v>0</v>
      </c>
      <c r="G125" s="76">
        <v>35</v>
      </c>
      <c r="H125" s="76">
        <v>0</v>
      </c>
      <c r="I125" s="77" t="s">
        <v>22</v>
      </c>
      <c r="J125" s="93">
        <v>1307875</v>
      </c>
    </row>
    <row r="126" spans="2:10" x14ac:dyDescent="0.25">
      <c r="B126" s="74">
        <v>45393</v>
      </c>
      <c r="C126" s="75" t="s">
        <v>80</v>
      </c>
      <c r="D126" s="76">
        <v>0</v>
      </c>
      <c r="E126" s="76">
        <v>222</v>
      </c>
      <c r="F126" s="76">
        <v>0</v>
      </c>
      <c r="G126" s="76">
        <v>0</v>
      </c>
      <c r="H126" s="76">
        <v>0</v>
      </c>
      <c r="I126" s="77" t="s">
        <v>22</v>
      </c>
      <c r="J126" s="93" t="s">
        <v>329</v>
      </c>
    </row>
    <row r="127" spans="2:10" x14ac:dyDescent="0.25">
      <c r="B127" s="74">
        <v>45394</v>
      </c>
      <c r="C127" s="75" t="s">
        <v>335</v>
      </c>
      <c r="D127" s="76">
        <v>120</v>
      </c>
      <c r="E127" s="76">
        <v>0</v>
      </c>
      <c r="F127" s="76">
        <v>0</v>
      </c>
      <c r="G127" s="76">
        <v>0</v>
      </c>
      <c r="H127" s="76">
        <v>0</v>
      </c>
      <c r="I127" s="77" t="s">
        <v>22</v>
      </c>
      <c r="J127" s="93" t="s">
        <v>336</v>
      </c>
    </row>
    <row r="128" spans="2:10" x14ac:dyDescent="0.25">
      <c r="B128" s="74">
        <v>45399</v>
      </c>
      <c r="C128" s="75" t="s">
        <v>339</v>
      </c>
      <c r="D128" s="76">
        <v>0</v>
      </c>
      <c r="E128" s="76">
        <v>50</v>
      </c>
      <c r="F128" s="76">
        <v>0</v>
      </c>
      <c r="G128" s="76">
        <v>0</v>
      </c>
      <c r="H128" s="76">
        <v>0</v>
      </c>
      <c r="I128" s="77" t="s">
        <v>5</v>
      </c>
      <c r="J128" s="93" t="s">
        <v>340</v>
      </c>
    </row>
    <row r="129" spans="2:14" x14ac:dyDescent="0.25">
      <c r="B129" s="74">
        <v>45400</v>
      </c>
      <c r="C129" s="75" t="s">
        <v>660</v>
      </c>
      <c r="D129" s="76">
        <v>0</v>
      </c>
      <c r="E129" s="76">
        <v>0</v>
      </c>
      <c r="F129" s="76">
        <v>0</v>
      </c>
      <c r="G129" s="76">
        <v>35</v>
      </c>
      <c r="H129" s="76">
        <v>0</v>
      </c>
      <c r="I129" s="77" t="s">
        <v>22</v>
      </c>
      <c r="J129" s="93">
        <v>1130724</v>
      </c>
    </row>
    <row r="130" spans="2:14" x14ac:dyDescent="0.25">
      <c r="B130" s="74">
        <v>45403</v>
      </c>
      <c r="C130" s="75" t="s">
        <v>264</v>
      </c>
      <c r="D130" s="76">
        <v>0</v>
      </c>
      <c r="E130" s="76">
        <v>100</v>
      </c>
      <c r="F130" s="76">
        <v>0</v>
      </c>
      <c r="G130" s="76">
        <v>0</v>
      </c>
      <c r="H130" s="76">
        <v>0</v>
      </c>
      <c r="I130" s="77" t="s">
        <v>22</v>
      </c>
      <c r="J130" s="93" t="s">
        <v>345</v>
      </c>
    </row>
    <row r="131" spans="2:14" x14ac:dyDescent="0.25">
      <c r="B131" s="74">
        <v>45404</v>
      </c>
      <c r="C131" s="75" t="s">
        <v>87</v>
      </c>
      <c r="D131" s="76">
        <v>0</v>
      </c>
      <c r="E131" s="76">
        <v>0</v>
      </c>
      <c r="F131" s="76">
        <v>0</v>
      </c>
      <c r="G131" s="76">
        <v>0</v>
      </c>
      <c r="H131" s="76">
        <v>150</v>
      </c>
      <c r="I131" s="77" t="s">
        <v>5</v>
      </c>
      <c r="J131" s="93" t="s">
        <v>346</v>
      </c>
    </row>
    <row r="132" spans="2:14" x14ac:dyDescent="0.25">
      <c r="B132" s="74">
        <v>45405</v>
      </c>
      <c r="C132" s="75" t="s">
        <v>167</v>
      </c>
      <c r="D132" s="76">
        <v>0</v>
      </c>
      <c r="E132" s="76">
        <v>0</v>
      </c>
      <c r="F132" s="76">
        <v>0</v>
      </c>
      <c r="G132" s="76">
        <v>0</v>
      </c>
      <c r="H132" s="76">
        <v>150</v>
      </c>
      <c r="I132" s="77" t="s">
        <v>5</v>
      </c>
      <c r="J132" s="93" t="s">
        <v>348</v>
      </c>
    </row>
    <row r="133" spans="2:14" x14ac:dyDescent="0.25">
      <c r="B133" s="74">
        <v>45411</v>
      </c>
      <c r="C133" s="75" t="s">
        <v>81</v>
      </c>
      <c r="D133" s="82">
        <v>0</v>
      </c>
      <c r="E133" s="82">
        <v>0</v>
      </c>
      <c r="F133" s="82">
        <v>0</v>
      </c>
      <c r="G133" s="76">
        <v>0</v>
      </c>
      <c r="H133" s="76">
        <v>150</v>
      </c>
      <c r="I133" s="77" t="s">
        <v>5</v>
      </c>
      <c r="J133" s="93" t="s">
        <v>355</v>
      </c>
    </row>
    <row r="134" spans="2:14" x14ac:dyDescent="0.25">
      <c r="B134" s="74">
        <v>45412</v>
      </c>
      <c r="C134" s="75" t="s">
        <v>354</v>
      </c>
      <c r="D134" s="82">
        <v>100</v>
      </c>
      <c r="E134" s="82">
        <v>0</v>
      </c>
      <c r="F134" s="82">
        <v>0</v>
      </c>
      <c r="G134" s="76">
        <v>0</v>
      </c>
      <c r="H134" s="76">
        <v>0</v>
      </c>
      <c r="I134" s="77" t="s">
        <v>5</v>
      </c>
      <c r="J134" s="93" t="s">
        <v>356</v>
      </c>
    </row>
    <row r="135" spans="2:14" x14ac:dyDescent="0.25">
      <c r="B135" s="88"/>
      <c r="C135" s="78" t="s">
        <v>661</v>
      </c>
      <c r="D135" s="82">
        <f>SUM(D114:D134)</f>
        <v>640</v>
      </c>
      <c r="E135" s="82">
        <f>SUM(E114:E134)</f>
        <v>772</v>
      </c>
      <c r="F135" s="82">
        <f>SUM(F114:F134)</f>
        <v>0</v>
      </c>
      <c r="G135" s="82">
        <f>SUM(G114:G134)</f>
        <v>140</v>
      </c>
      <c r="H135" s="82">
        <f>SUM(H114:H134)</f>
        <v>1050</v>
      </c>
      <c r="I135" s="89"/>
      <c r="J135" s="95"/>
      <c r="L135" s="91">
        <f t="shared" ref="L135:L136" si="5">SUM(D135:J135)</f>
        <v>2602</v>
      </c>
      <c r="M135" s="91">
        <f>+Cuadre!L35</f>
        <v>4546.74</v>
      </c>
    </row>
    <row r="136" spans="2:14" x14ac:dyDescent="0.25">
      <c r="C136" s="78" t="s">
        <v>652</v>
      </c>
      <c r="D136" s="76">
        <f>D112+D135</f>
        <v>7824.96</v>
      </c>
      <c r="E136" s="76">
        <f t="shared" ref="E136:H136" si="6">E112+E135</f>
        <v>8067.82</v>
      </c>
      <c r="F136" s="76">
        <f t="shared" si="6"/>
        <v>0</v>
      </c>
      <c r="G136" s="76">
        <f t="shared" si="6"/>
        <v>550</v>
      </c>
      <c r="H136" s="76">
        <f t="shared" si="6"/>
        <v>2550</v>
      </c>
      <c r="L136" s="91">
        <f t="shared" si="5"/>
        <v>18992.78</v>
      </c>
      <c r="M136" s="91">
        <f>+M135+M112</f>
        <v>10789.43</v>
      </c>
      <c r="N136" s="91">
        <f>+L136-M136</f>
        <v>8203.3499999999985</v>
      </c>
    </row>
    <row r="138" spans="2:14" x14ac:dyDescent="0.25">
      <c r="B138" s="74">
        <v>45413</v>
      </c>
      <c r="C138" s="75" t="s">
        <v>370</v>
      </c>
      <c r="D138" s="76">
        <f>120</f>
        <v>120</v>
      </c>
      <c r="E138" s="76">
        <v>0</v>
      </c>
      <c r="F138" s="76">
        <v>0</v>
      </c>
      <c r="G138" s="76">
        <v>0</v>
      </c>
      <c r="H138" s="76">
        <v>0</v>
      </c>
      <c r="I138" s="77" t="s">
        <v>5</v>
      </c>
      <c r="J138" s="93" t="s">
        <v>368</v>
      </c>
    </row>
    <row r="139" spans="2:14" x14ac:dyDescent="0.25">
      <c r="B139" s="74">
        <v>45415</v>
      </c>
      <c r="C139" s="75" t="s">
        <v>45</v>
      </c>
      <c r="D139" s="76">
        <v>0</v>
      </c>
      <c r="E139" s="76">
        <v>65</v>
      </c>
      <c r="F139" s="76">
        <v>0</v>
      </c>
      <c r="G139" s="76">
        <v>35</v>
      </c>
      <c r="H139" s="76">
        <v>0</v>
      </c>
      <c r="I139" s="77" t="s">
        <v>5</v>
      </c>
      <c r="J139" s="93" t="s">
        <v>371</v>
      </c>
    </row>
    <row r="140" spans="2:14" x14ac:dyDescent="0.25">
      <c r="B140" s="74">
        <v>45419</v>
      </c>
      <c r="C140" s="75" t="s">
        <v>379</v>
      </c>
      <c r="D140" s="76">
        <v>0</v>
      </c>
      <c r="E140" s="76">
        <v>824</v>
      </c>
      <c r="F140" s="76">
        <v>0</v>
      </c>
      <c r="G140" s="76">
        <v>0</v>
      </c>
      <c r="H140" s="76">
        <v>0</v>
      </c>
      <c r="I140" s="77" t="s">
        <v>22</v>
      </c>
      <c r="J140" s="93" t="s">
        <v>380</v>
      </c>
    </row>
    <row r="141" spans="2:14" x14ac:dyDescent="0.25">
      <c r="B141" s="74">
        <v>45419</v>
      </c>
      <c r="C141" s="75" t="s">
        <v>381</v>
      </c>
      <c r="D141" s="76">
        <v>120</v>
      </c>
      <c r="E141" s="76">
        <v>200</v>
      </c>
      <c r="F141" s="76">
        <v>0</v>
      </c>
      <c r="G141" s="76">
        <v>0</v>
      </c>
      <c r="H141" s="76">
        <v>0</v>
      </c>
      <c r="I141" s="77" t="s">
        <v>5</v>
      </c>
      <c r="J141" s="94" t="s">
        <v>382</v>
      </c>
    </row>
    <row r="142" spans="2:14" x14ac:dyDescent="0.25">
      <c r="B142" s="74">
        <v>45421</v>
      </c>
      <c r="C142" s="75" t="s">
        <v>64</v>
      </c>
      <c r="D142" s="76">
        <v>0</v>
      </c>
      <c r="E142" s="76">
        <v>0</v>
      </c>
      <c r="F142" s="76">
        <v>0</v>
      </c>
      <c r="G142" s="76">
        <v>0</v>
      </c>
      <c r="H142" s="76">
        <v>300</v>
      </c>
      <c r="I142" s="77" t="s">
        <v>22</v>
      </c>
      <c r="J142" s="93" t="s">
        <v>386</v>
      </c>
    </row>
    <row r="143" spans="2:14" x14ac:dyDescent="0.25">
      <c r="B143" s="74">
        <v>45423</v>
      </c>
      <c r="C143" s="75" t="s">
        <v>662</v>
      </c>
      <c r="D143" s="76">
        <v>0</v>
      </c>
      <c r="E143" s="76">
        <v>0</v>
      </c>
      <c r="F143" s="76">
        <v>3480</v>
      </c>
      <c r="G143" s="76">
        <v>0</v>
      </c>
      <c r="H143" s="76">
        <v>0</v>
      </c>
      <c r="I143" s="77" t="s">
        <v>5</v>
      </c>
      <c r="J143" s="93" t="s">
        <v>392</v>
      </c>
    </row>
    <row r="144" spans="2:14" x14ac:dyDescent="0.25">
      <c r="B144" s="74">
        <v>45423</v>
      </c>
      <c r="C144" s="75" t="s">
        <v>370</v>
      </c>
      <c r="D144" s="76">
        <v>0</v>
      </c>
      <c r="E144" s="76">
        <v>0</v>
      </c>
      <c r="F144" s="76">
        <v>0</v>
      </c>
      <c r="G144" s="76">
        <v>35</v>
      </c>
      <c r="H144" s="76">
        <v>0</v>
      </c>
      <c r="I144" s="77" t="s">
        <v>22</v>
      </c>
      <c r="J144" s="93" t="s">
        <v>396</v>
      </c>
    </row>
    <row r="145" spans="2:14" x14ac:dyDescent="0.25">
      <c r="B145" s="74">
        <v>45423</v>
      </c>
      <c r="C145" s="75" t="s">
        <v>370</v>
      </c>
      <c r="D145" s="76">
        <v>0</v>
      </c>
      <c r="E145" s="76">
        <v>0</v>
      </c>
      <c r="F145" s="76">
        <v>0</v>
      </c>
      <c r="G145" s="76">
        <v>70</v>
      </c>
      <c r="H145" s="76">
        <v>0</v>
      </c>
      <c r="I145" s="77" t="s">
        <v>22</v>
      </c>
      <c r="J145" s="93" t="s">
        <v>394</v>
      </c>
    </row>
    <row r="146" spans="2:14" x14ac:dyDescent="0.25">
      <c r="B146" s="74">
        <v>45423</v>
      </c>
      <c r="C146" s="75" t="s">
        <v>397</v>
      </c>
      <c r="D146" s="76">
        <v>0</v>
      </c>
      <c r="E146" s="76">
        <v>0</v>
      </c>
      <c r="F146" s="76">
        <v>0</v>
      </c>
      <c r="G146" s="76">
        <v>35</v>
      </c>
      <c r="H146" s="76">
        <v>0</v>
      </c>
      <c r="I146" s="77" t="s">
        <v>22</v>
      </c>
      <c r="J146" s="93" t="s">
        <v>398</v>
      </c>
    </row>
    <row r="147" spans="2:14" x14ac:dyDescent="0.25">
      <c r="B147" s="74">
        <v>45423</v>
      </c>
      <c r="C147" s="75" t="s">
        <v>98</v>
      </c>
      <c r="D147" s="76">
        <v>0</v>
      </c>
      <c r="E147" s="76">
        <v>0</v>
      </c>
      <c r="F147" s="76">
        <v>0</v>
      </c>
      <c r="G147" s="76">
        <v>35</v>
      </c>
      <c r="H147" s="76">
        <v>0</v>
      </c>
      <c r="I147" s="77" t="s">
        <v>22</v>
      </c>
      <c r="J147" s="93" t="s">
        <v>400</v>
      </c>
    </row>
    <row r="148" spans="2:14" x14ac:dyDescent="0.25">
      <c r="B148" s="74">
        <v>45424</v>
      </c>
      <c r="C148" s="75" t="s">
        <v>401</v>
      </c>
      <c r="D148" s="76">
        <v>0</v>
      </c>
      <c r="E148" s="76">
        <v>0</v>
      </c>
      <c r="F148" s="76">
        <v>0</v>
      </c>
      <c r="G148" s="76">
        <v>35</v>
      </c>
      <c r="H148" s="76">
        <v>0</v>
      </c>
      <c r="I148" s="77" t="s">
        <v>5</v>
      </c>
      <c r="J148" s="93" t="s">
        <v>402</v>
      </c>
    </row>
    <row r="149" spans="2:14" x14ac:dyDescent="0.25">
      <c r="B149" s="74">
        <v>45424</v>
      </c>
      <c r="C149" s="75" t="s">
        <v>403</v>
      </c>
      <c r="D149" s="76">
        <v>0</v>
      </c>
      <c r="E149" s="76">
        <v>0</v>
      </c>
      <c r="F149" s="76">
        <v>0</v>
      </c>
      <c r="G149" s="76">
        <v>35</v>
      </c>
      <c r="H149" s="76">
        <v>0</v>
      </c>
      <c r="I149" s="77" t="s">
        <v>5</v>
      </c>
      <c r="J149" s="93" t="s">
        <v>402</v>
      </c>
    </row>
    <row r="150" spans="2:14" x14ac:dyDescent="0.25">
      <c r="B150" s="74">
        <v>45424</v>
      </c>
      <c r="C150" s="75" t="s">
        <v>404</v>
      </c>
      <c r="D150" s="76">
        <v>0</v>
      </c>
      <c r="E150" s="76">
        <v>0</v>
      </c>
      <c r="F150" s="76">
        <v>0</v>
      </c>
      <c r="G150" s="76">
        <v>35</v>
      </c>
      <c r="H150" s="76">
        <v>0</v>
      </c>
      <c r="I150" s="77" t="s">
        <v>5</v>
      </c>
      <c r="J150" s="93" t="s">
        <v>402</v>
      </c>
    </row>
    <row r="151" spans="2:14" x14ac:dyDescent="0.25">
      <c r="B151" s="74">
        <v>45428</v>
      </c>
      <c r="C151" s="75" t="s">
        <v>167</v>
      </c>
      <c r="D151" s="76">
        <v>0</v>
      </c>
      <c r="E151" s="76">
        <v>0</v>
      </c>
      <c r="F151" s="76">
        <v>0</v>
      </c>
      <c r="G151" s="76">
        <v>0</v>
      </c>
      <c r="H151" s="76">
        <v>150</v>
      </c>
      <c r="I151" s="77" t="s">
        <v>5</v>
      </c>
      <c r="J151" s="93" t="s">
        <v>414</v>
      </c>
    </row>
    <row r="152" spans="2:14" x14ac:dyDescent="0.25">
      <c r="B152" s="74">
        <v>45430</v>
      </c>
      <c r="C152" s="75" t="s">
        <v>87</v>
      </c>
      <c r="D152" s="76">
        <v>0</v>
      </c>
      <c r="E152" s="76">
        <v>0</v>
      </c>
      <c r="F152" s="76">
        <v>0</v>
      </c>
      <c r="G152" s="76">
        <v>0</v>
      </c>
      <c r="H152" s="76">
        <v>150</v>
      </c>
      <c r="I152" s="77" t="s">
        <v>5</v>
      </c>
      <c r="J152" s="93" t="s">
        <v>417</v>
      </c>
    </row>
    <row r="153" spans="2:14" x14ac:dyDescent="0.25">
      <c r="B153" s="74">
        <v>45430</v>
      </c>
      <c r="C153" s="75" t="s">
        <v>418</v>
      </c>
      <c r="D153" s="76">
        <v>60</v>
      </c>
      <c r="E153" s="76">
        <v>0</v>
      </c>
      <c r="F153" s="76">
        <v>0</v>
      </c>
      <c r="G153" s="76">
        <v>70</v>
      </c>
      <c r="H153" s="76">
        <v>0</v>
      </c>
      <c r="I153" s="77" t="s">
        <v>5</v>
      </c>
      <c r="J153" s="93" t="s">
        <v>419</v>
      </c>
    </row>
    <row r="154" spans="2:14" x14ac:dyDescent="0.25">
      <c r="B154" s="74">
        <v>45442</v>
      </c>
      <c r="C154" s="75" t="s">
        <v>81</v>
      </c>
      <c r="D154" s="76">
        <v>0</v>
      </c>
      <c r="E154" s="76">
        <v>0</v>
      </c>
      <c r="F154" s="76">
        <v>0</v>
      </c>
      <c r="G154" s="76">
        <v>0</v>
      </c>
      <c r="H154" s="76">
        <v>150</v>
      </c>
      <c r="I154" s="77" t="s">
        <v>22</v>
      </c>
      <c r="J154" s="93">
        <v>11767833</v>
      </c>
    </row>
    <row r="155" spans="2:14" x14ac:dyDescent="0.25">
      <c r="B155" s="74">
        <v>45443</v>
      </c>
      <c r="C155" s="75" t="s">
        <v>429</v>
      </c>
      <c r="D155" s="76">
        <v>0</v>
      </c>
      <c r="E155" s="76">
        <v>0</v>
      </c>
      <c r="F155" s="76">
        <v>0</v>
      </c>
      <c r="G155" s="76">
        <v>35</v>
      </c>
      <c r="H155" s="76">
        <v>0</v>
      </c>
      <c r="I155" s="77" t="s">
        <v>22</v>
      </c>
      <c r="J155" s="93" t="s">
        <v>428</v>
      </c>
    </row>
    <row r="156" spans="2:14" x14ac:dyDescent="0.25">
      <c r="B156" s="74">
        <v>45443</v>
      </c>
      <c r="C156" s="75" t="s">
        <v>167</v>
      </c>
      <c r="D156" s="76">
        <v>0</v>
      </c>
      <c r="E156" s="76">
        <v>0</v>
      </c>
      <c r="F156" s="76">
        <v>0</v>
      </c>
      <c r="G156" s="76">
        <v>70</v>
      </c>
      <c r="H156" s="76">
        <v>0</v>
      </c>
      <c r="I156" s="77" t="s">
        <v>5</v>
      </c>
      <c r="J156" s="93" t="s">
        <v>434</v>
      </c>
    </row>
    <row r="157" spans="2:14" x14ac:dyDescent="0.25">
      <c r="B157" s="74">
        <v>45443</v>
      </c>
      <c r="C157" s="75" t="s">
        <v>81</v>
      </c>
      <c r="D157" s="76">
        <v>0</v>
      </c>
      <c r="E157" s="76">
        <v>0</v>
      </c>
      <c r="F157" s="76">
        <v>0</v>
      </c>
      <c r="G157" s="76">
        <v>35</v>
      </c>
      <c r="H157" s="76">
        <v>0</v>
      </c>
      <c r="I157" s="77" t="s">
        <v>22</v>
      </c>
      <c r="J157" s="93" t="s">
        <v>435</v>
      </c>
    </row>
    <row r="158" spans="2:14" x14ac:dyDescent="0.25">
      <c r="C158" s="78" t="s">
        <v>663</v>
      </c>
      <c r="D158" s="76">
        <f>SUM(D138:D157)</f>
        <v>300</v>
      </c>
      <c r="E158" s="76">
        <f>SUM(E138:E157)</f>
        <v>1089</v>
      </c>
      <c r="F158" s="76">
        <f>SUM(F138:F157)</f>
        <v>3480</v>
      </c>
      <c r="G158" s="76">
        <f>SUM(G138:G157)</f>
        <v>525</v>
      </c>
      <c r="H158" s="76">
        <f>SUM(H138:H157)</f>
        <v>750</v>
      </c>
      <c r="L158" s="91">
        <f t="shared" ref="L158:L159" si="7">SUM(D158:J158)</f>
        <v>6144</v>
      </c>
      <c r="M158" s="91">
        <f>+Cuadre!F61</f>
        <v>4764.5</v>
      </c>
    </row>
    <row r="159" spans="2:14" x14ac:dyDescent="0.25">
      <c r="C159" s="78" t="s">
        <v>652</v>
      </c>
      <c r="D159" s="76">
        <f>D136+D158</f>
        <v>8124.96</v>
      </c>
      <c r="E159" s="76">
        <f t="shared" ref="E159:H159" si="8">E136+E158</f>
        <v>9156.82</v>
      </c>
      <c r="F159" s="76">
        <f t="shared" si="8"/>
        <v>3480</v>
      </c>
      <c r="G159" s="76">
        <f t="shared" si="8"/>
        <v>1075</v>
      </c>
      <c r="H159" s="76">
        <f t="shared" si="8"/>
        <v>3300</v>
      </c>
      <c r="L159" s="91">
        <f t="shared" si="7"/>
        <v>25136.78</v>
      </c>
      <c r="M159" s="91">
        <f>+M158+M136</f>
        <v>15553.93</v>
      </c>
      <c r="N159" s="91">
        <f>+L159-M159</f>
        <v>9582.8499999999985</v>
      </c>
    </row>
    <row r="161" spans="2:14" x14ac:dyDescent="0.25">
      <c r="B161" s="74">
        <v>45453</v>
      </c>
      <c r="C161" s="75" t="s">
        <v>438</v>
      </c>
      <c r="D161" s="76">
        <v>120</v>
      </c>
      <c r="E161" s="76">
        <v>0</v>
      </c>
      <c r="F161" s="76">
        <v>0</v>
      </c>
      <c r="G161" s="76">
        <v>0</v>
      </c>
      <c r="H161" s="76">
        <v>0</v>
      </c>
      <c r="I161" s="77" t="s">
        <v>5</v>
      </c>
      <c r="J161" s="93" t="s">
        <v>439</v>
      </c>
    </row>
    <row r="162" spans="2:14" x14ac:dyDescent="0.25">
      <c r="B162" s="74">
        <v>45454</v>
      </c>
      <c r="C162" s="75" t="s">
        <v>444</v>
      </c>
      <c r="D162" s="76">
        <v>120</v>
      </c>
      <c r="E162" s="76">
        <v>0</v>
      </c>
      <c r="F162" s="76">
        <v>0</v>
      </c>
      <c r="G162" s="76">
        <v>0</v>
      </c>
      <c r="H162" s="76">
        <v>0</v>
      </c>
      <c r="I162" s="77" t="s">
        <v>22</v>
      </c>
      <c r="J162" s="93" t="s">
        <v>445</v>
      </c>
    </row>
    <row r="163" spans="2:14" x14ac:dyDescent="0.25">
      <c r="B163" s="74">
        <v>45458</v>
      </c>
      <c r="C163" s="75" t="s">
        <v>453</v>
      </c>
      <c r="D163" s="76">
        <v>60</v>
      </c>
      <c r="E163" s="76">
        <v>0</v>
      </c>
      <c r="F163" s="76">
        <v>0</v>
      </c>
      <c r="G163" s="76">
        <v>0</v>
      </c>
      <c r="H163" s="76">
        <v>0</v>
      </c>
      <c r="I163" s="77" t="s">
        <v>5</v>
      </c>
      <c r="J163" s="93" t="s">
        <v>458</v>
      </c>
    </row>
    <row r="164" spans="2:14" x14ac:dyDescent="0.25">
      <c r="B164" s="74">
        <v>45458</v>
      </c>
      <c r="C164" s="75" t="s">
        <v>459</v>
      </c>
      <c r="D164" s="76">
        <v>0</v>
      </c>
      <c r="E164" s="76">
        <v>0</v>
      </c>
      <c r="F164" s="76">
        <v>2900</v>
      </c>
      <c r="G164" s="76">
        <v>0</v>
      </c>
      <c r="H164" s="76">
        <v>0</v>
      </c>
      <c r="I164" s="77" t="s">
        <v>5</v>
      </c>
      <c r="J164" s="94"/>
    </row>
    <row r="165" spans="2:14" x14ac:dyDescent="0.25">
      <c r="B165" s="74">
        <v>45461</v>
      </c>
      <c r="C165" s="75" t="s">
        <v>664</v>
      </c>
      <c r="D165" s="76">
        <v>0</v>
      </c>
      <c r="E165" s="76">
        <v>0</v>
      </c>
      <c r="F165" s="76">
        <v>0</v>
      </c>
      <c r="G165" s="76">
        <v>0</v>
      </c>
      <c r="H165" s="76">
        <v>150</v>
      </c>
      <c r="I165" s="77" t="s">
        <v>5</v>
      </c>
      <c r="J165" s="94" t="s">
        <v>463</v>
      </c>
    </row>
    <row r="166" spans="2:14" x14ac:dyDescent="0.25">
      <c r="B166" s="74">
        <v>45463</v>
      </c>
      <c r="C166" s="75" t="s">
        <v>81</v>
      </c>
      <c r="D166" s="76">
        <v>0</v>
      </c>
      <c r="E166" s="76">
        <v>140</v>
      </c>
      <c r="F166" s="76">
        <v>0</v>
      </c>
      <c r="G166" s="76">
        <v>0</v>
      </c>
      <c r="H166" s="76">
        <v>0</v>
      </c>
      <c r="I166" s="77" t="s">
        <v>22</v>
      </c>
      <c r="J166" s="93" t="s">
        <v>471</v>
      </c>
    </row>
    <row r="167" spans="2:14" x14ac:dyDescent="0.25">
      <c r="B167" s="74">
        <v>45463</v>
      </c>
      <c r="C167" s="75" t="s">
        <v>470</v>
      </c>
      <c r="D167" s="76">
        <v>0</v>
      </c>
      <c r="E167" s="76">
        <v>140</v>
      </c>
      <c r="F167" s="76">
        <v>0</v>
      </c>
      <c r="G167" s="76">
        <v>0</v>
      </c>
      <c r="H167" s="76">
        <v>0</v>
      </c>
      <c r="I167" s="77" t="s">
        <v>22</v>
      </c>
      <c r="J167" s="93" t="s">
        <v>472</v>
      </c>
    </row>
    <row r="168" spans="2:14" x14ac:dyDescent="0.25">
      <c r="B168" s="74">
        <v>45471</v>
      </c>
      <c r="C168" s="75" t="s">
        <v>17</v>
      </c>
      <c r="D168" s="76">
        <v>0</v>
      </c>
      <c r="E168" s="76">
        <v>0</v>
      </c>
      <c r="F168" s="76">
        <v>0</v>
      </c>
      <c r="G168" s="76">
        <v>35</v>
      </c>
      <c r="H168" s="76">
        <v>0</v>
      </c>
      <c r="I168" s="77" t="s">
        <v>22</v>
      </c>
      <c r="J168" s="93" t="s">
        <v>479</v>
      </c>
    </row>
    <row r="169" spans="2:14" x14ac:dyDescent="0.25">
      <c r="B169" s="74">
        <v>45471</v>
      </c>
      <c r="C169" s="75" t="s">
        <v>81</v>
      </c>
      <c r="D169" s="76">
        <v>0</v>
      </c>
      <c r="E169" s="76">
        <v>0</v>
      </c>
      <c r="F169" s="76">
        <v>0</v>
      </c>
      <c r="G169" s="76">
        <v>0</v>
      </c>
      <c r="H169" s="76">
        <v>150</v>
      </c>
      <c r="I169" s="77" t="s">
        <v>22</v>
      </c>
      <c r="J169" s="93" t="s">
        <v>481</v>
      </c>
    </row>
    <row r="170" spans="2:14" x14ac:dyDescent="0.25">
      <c r="B170" s="74">
        <v>45471</v>
      </c>
      <c r="C170" s="75" t="s">
        <v>209</v>
      </c>
      <c r="D170" s="76">
        <v>0</v>
      </c>
      <c r="E170" s="76">
        <v>0</v>
      </c>
      <c r="F170" s="76">
        <v>0</v>
      </c>
      <c r="G170" s="76">
        <v>0</v>
      </c>
      <c r="H170" s="76">
        <v>300</v>
      </c>
      <c r="I170" s="77" t="s">
        <v>22</v>
      </c>
      <c r="J170" s="93" t="s">
        <v>480</v>
      </c>
    </row>
    <row r="171" spans="2:14" x14ac:dyDescent="0.25">
      <c r="C171" s="78" t="s">
        <v>665</v>
      </c>
      <c r="D171" s="76">
        <f>SUM(D161:D170)</f>
        <v>300</v>
      </c>
      <c r="E171" s="76">
        <f t="shared" ref="E171:H171" si="9">SUM(E161:E170)</f>
        <v>280</v>
      </c>
      <c r="F171" s="76">
        <f t="shared" si="9"/>
        <v>2900</v>
      </c>
      <c r="G171" s="76">
        <f t="shared" si="9"/>
        <v>35</v>
      </c>
      <c r="H171" s="76">
        <f t="shared" si="9"/>
        <v>600</v>
      </c>
      <c r="L171" s="91">
        <f t="shared" ref="L171:L172" si="10">SUM(D171:J171)</f>
        <v>4115</v>
      </c>
      <c r="M171" s="91">
        <f>+Cuadre!L62</f>
        <v>4424.05</v>
      </c>
    </row>
    <row r="172" spans="2:14" x14ac:dyDescent="0.25">
      <c r="C172" s="78" t="s">
        <v>652</v>
      </c>
      <c r="D172" s="76">
        <f>D159+D171</f>
        <v>8424.9599999999991</v>
      </c>
      <c r="E172" s="76">
        <f t="shared" ref="E172:H172" si="11">E159+E171</f>
        <v>9436.82</v>
      </c>
      <c r="F172" s="76">
        <f t="shared" si="11"/>
        <v>6380</v>
      </c>
      <c r="G172" s="76">
        <f t="shared" si="11"/>
        <v>1110</v>
      </c>
      <c r="H172" s="76">
        <f t="shared" si="11"/>
        <v>3900</v>
      </c>
      <c r="L172" s="91">
        <f t="shared" si="10"/>
        <v>29251.78</v>
      </c>
      <c r="M172" s="91">
        <f>+M171+M159</f>
        <v>19977.98</v>
      </c>
      <c r="N172" s="91">
        <f>+L172-M172</f>
        <v>9273.7999999999993</v>
      </c>
    </row>
    <row r="174" spans="2:14" x14ac:dyDescent="0.25">
      <c r="B174" s="74">
        <v>45474</v>
      </c>
      <c r="C174" s="75" t="s">
        <v>310</v>
      </c>
      <c r="D174" s="76">
        <v>30</v>
      </c>
      <c r="E174" s="76">
        <v>0</v>
      </c>
      <c r="F174" s="76">
        <v>0</v>
      </c>
      <c r="G174" s="76">
        <v>0</v>
      </c>
      <c r="H174" s="76">
        <v>0</v>
      </c>
      <c r="I174" s="77" t="s">
        <v>22</v>
      </c>
      <c r="J174" s="93" t="s">
        <v>485</v>
      </c>
    </row>
    <row r="175" spans="2:14" x14ac:dyDescent="0.25">
      <c r="B175" s="74">
        <v>45474</v>
      </c>
      <c r="C175" s="75" t="s">
        <v>666</v>
      </c>
      <c r="D175" s="76">
        <v>0</v>
      </c>
      <c r="E175" s="76">
        <v>0</v>
      </c>
      <c r="F175" s="76">
        <v>0</v>
      </c>
      <c r="G175" s="76">
        <v>35</v>
      </c>
      <c r="H175" s="76">
        <v>0</v>
      </c>
      <c r="I175" s="77" t="s">
        <v>5</v>
      </c>
      <c r="J175" s="93" t="s">
        <v>479</v>
      </c>
    </row>
    <row r="176" spans="2:14" x14ac:dyDescent="0.25">
      <c r="B176" s="74">
        <v>45474</v>
      </c>
      <c r="C176" s="75" t="s">
        <v>487</v>
      </c>
      <c r="D176" s="76">
        <v>120</v>
      </c>
      <c r="E176" s="76">
        <v>1.3</v>
      </c>
      <c r="F176" s="76">
        <v>0</v>
      </c>
      <c r="G176" s="76">
        <v>0</v>
      </c>
      <c r="H176" s="76">
        <v>0</v>
      </c>
      <c r="I176" s="77" t="s">
        <v>5</v>
      </c>
      <c r="J176" s="93" t="s">
        <v>486</v>
      </c>
    </row>
    <row r="177" spans="2:14" x14ac:dyDescent="0.25">
      <c r="B177" s="74">
        <v>45477</v>
      </c>
      <c r="C177" s="75" t="s">
        <v>488</v>
      </c>
      <c r="D177" s="76">
        <v>0</v>
      </c>
      <c r="E177" s="76">
        <v>0</v>
      </c>
      <c r="F177" s="76">
        <v>0</v>
      </c>
      <c r="G177" s="76">
        <v>0</v>
      </c>
      <c r="H177" s="76">
        <v>100</v>
      </c>
      <c r="I177" s="77" t="s">
        <v>5</v>
      </c>
      <c r="J177" s="93" t="s">
        <v>497</v>
      </c>
    </row>
    <row r="178" spans="2:14" x14ac:dyDescent="0.25">
      <c r="B178" s="74">
        <v>45477</v>
      </c>
      <c r="C178" s="75" t="s">
        <v>488</v>
      </c>
      <c r="D178" s="76">
        <v>30</v>
      </c>
      <c r="E178" s="76">
        <v>0</v>
      </c>
      <c r="F178" s="76">
        <v>0</v>
      </c>
      <c r="G178" s="76">
        <v>0</v>
      </c>
      <c r="H178" s="76">
        <v>0</v>
      </c>
      <c r="I178" s="77" t="s">
        <v>5</v>
      </c>
      <c r="J178" s="93" t="s">
        <v>496</v>
      </c>
    </row>
    <row r="179" spans="2:14" x14ac:dyDescent="0.25">
      <c r="B179" s="74">
        <v>45477</v>
      </c>
      <c r="C179" s="75" t="s">
        <v>167</v>
      </c>
      <c r="D179" s="76">
        <v>0</v>
      </c>
      <c r="E179" s="76">
        <v>0</v>
      </c>
      <c r="F179" s="76">
        <v>0</v>
      </c>
      <c r="G179" s="76">
        <v>0</v>
      </c>
      <c r="H179" s="76">
        <v>100</v>
      </c>
      <c r="I179" s="77" t="s">
        <v>5</v>
      </c>
      <c r="J179" s="93" t="s">
        <v>498</v>
      </c>
    </row>
    <row r="180" spans="2:14" x14ac:dyDescent="0.25">
      <c r="B180" s="74">
        <v>45478</v>
      </c>
      <c r="C180" s="75" t="s">
        <v>494</v>
      </c>
      <c r="D180" s="76">
        <v>0</v>
      </c>
      <c r="E180" s="76">
        <v>150</v>
      </c>
      <c r="F180" s="76">
        <v>0</v>
      </c>
      <c r="G180" s="76">
        <v>0</v>
      </c>
      <c r="H180" s="76">
        <v>0</v>
      </c>
      <c r="I180" s="77" t="s">
        <v>22</v>
      </c>
      <c r="J180" s="93" t="s">
        <v>502</v>
      </c>
    </row>
    <row r="181" spans="2:14" x14ac:dyDescent="0.25">
      <c r="B181" s="74">
        <v>45478</v>
      </c>
      <c r="C181" s="75" t="s">
        <v>667</v>
      </c>
      <c r="D181" s="76">
        <v>0</v>
      </c>
      <c r="E181" s="76">
        <v>0</v>
      </c>
      <c r="F181" s="76">
        <v>0</v>
      </c>
      <c r="G181" s="76">
        <v>35</v>
      </c>
      <c r="H181" s="76">
        <v>0</v>
      </c>
      <c r="I181" s="77" t="s">
        <v>22</v>
      </c>
      <c r="J181" s="93" t="s">
        <v>507</v>
      </c>
    </row>
    <row r="182" spans="2:14" x14ac:dyDescent="0.25">
      <c r="B182" s="74">
        <v>45478</v>
      </c>
      <c r="C182" s="75" t="s">
        <v>668</v>
      </c>
      <c r="D182" s="76">
        <v>0</v>
      </c>
      <c r="E182" s="76">
        <v>0</v>
      </c>
      <c r="F182" s="76">
        <v>0</v>
      </c>
      <c r="G182" s="76">
        <v>0</v>
      </c>
      <c r="H182" s="76">
        <v>100</v>
      </c>
      <c r="I182" s="77" t="s">
        <v>5</v>
      </c>
      <c r="J182" s="93" t="s">
        <v>504</v>
      </c>
    </row>
    <row r="183" spans="2:14" x14ac:dyDescent="0.25">
      <c r="B183" s="74">
        <v>45495</v>
      </c>
      <c r="C183" s="75" t="s">
        <v>30</v>
      </c>
      <c r="D183" s="76">
        <v>0</v>
      </c>
      <c r="E183" s="76">
        <v>0</v>
      </c>
      <c r="F183" s="76">
        <v>1500</v>
      </c>
      <c r="G183" s="76">
        <v>0</v>
      </c>
      <c r="H183" s="76">
        <v>0</v>
      </c>
      <c r="I183" s="77" t="s">
        <v>5</v>
      </c>
      <c r="J183" s="93" t="s">
        <v>520</v>
      </c>
    </row>
    <row r="184" spans="2:14" x14ac:dyDescent="0.25">
      <c r="C184" s="78" t="s">
        <v>669</v>
      </c>
      <c r="D184" s="76">
        <f>SUM(D174:D183)</f>
        <v>180</v>
      </c>
      <c r="E184" s="76">
        <f t="shared" ref="E184:H184" si="12">SUM(E174:E183)</f>
        <v>151.30000000000001</v>
      </c>
      <c r="F184" s="76">
        <f t="shared" si="12"/>
        <v>1500</v>
      </c>
      <c r="G184" s="76">
        <f t="shared" si="12"/>
        <v>70</v>
      </c>
      <c r="H184" s="76">
        <f t="shared" si="12"/>
        <v>300</v>
      </c>
      <c r="L184" s="91">
        <f t="shared" ref="L184:L185" si="13">SUM(D184:J184)</f>
        <v>2201.3000000000002</v>
      </c>
      <c r="M184" s="91">
        <f>+Cuadre!F84</f>
        <v>5959.2000000000007</v>
      </c>
    </row>
    <row r="185" spans="2:14" x14ac:dyDescent="0.25">
      <c r="C185" s="78" t="s">
        <v>652</v>
      </c>
      <c r="D185" s="76">
        <f>D172+D184</f>
        <v>8604.9599999999991</v>
      </c>
      <c r="E185" s="76">
        <f t="shared" ref="E185:H185" si="14">E172+E184</f>
        <v>9588.119999999999</v>
      </c>
      <c r="F185" s="76">
        <f t="shared" si="14"/>
        <v>7880</v>
      </c>
      <c r="G185" s="76">
        <f t="shared" si="14"/>
        <v>1180</v>
      </c>
      <c r="H185" s="76">
        <f t="shared" si="14"/>
        <v>4200</v>
      </c>
      <c r="L185" s="91">
        <f t="shared" si="13"/>
        <v>31453.079999999998</v>
      </c>
      <c r="M185" s="91">
        <f>+M184+M172</f>
        <v>25937.18</v>
      </c>
      <c r="N185" s="91">
        <f>+L185-M185</f>
        <v>5515.8999999999978</v>
      </c>
    </row>
    <row r="187" spans="2:14" x14ac:dyDescent="0.25">
      <c r="B187" s="74">
        <v>45506</v>
      </c>
      <c r="C187" s="75" t="s">
        <v>308</v>
      </c>
      <c r="D187" s="76">
        <v>40</v>
      </c>
      <c r="E187" s="76">
        <v>0</v>
      </c>
      <c r="F187" s="76">
        <v>0</v>
      </c>
      <c r="G187" s="76">
        <v>0</v>
      </c>
      <c r="H187" s="76">
        <v>0</v>
      </c>
      <c r="I187" s="77" t="s">
        <v>8</v>
      </c>
      <c r="J187" s="93" t="s">
        <v>535</v>
      </c>
    </row>
    <row r="188" spans="2:14" x14ac:dyDescent="0.25">
      <c r="B188" s="74">
        <v>45516</v>
      </c>
      <c r="C188" s="75" t="s">
        <v>29</v>
      </c>
      <c r="D188" s="76">
        <v>30</v>
      </c>
      <c r="E188" s="76">
        <v>0</v>
      </c>
      <c r="F188" s="76">
        <v>0</v>
      </c>
      <c r="G188" s="76">
        <v>0</v>
      </c>
      <c r="H188" s="76">
        <v>0</v>
      </c>
      <c r="I188" s="77" t="s">
        <v>22</v>
      </c>
      <c r="J188" s="93" t="s">
        <v>542</v>
      </c>
    </row>
    <row r="189" spans="2:14" x14ac:dyDescent="0.25">
      <c r="B189" s="74"/>
      <c r="C189" s="94" t="s">
        <v>543</v>
      </c>
      <c r="D189" s="76">
        <v>0</v>
      </c>
      <c r="E189" s="76">
        <v>0</v>
      </c>
      <c r="F189" s="76">
        <v>8540</v>
      </c>
      <c r="G189" s="76">
        <v>0</v>
      </c>
      <c r="H189" s="76">
        <v>0</v>
      </c>
      <c r="I189" s="77"/>
      <c r="J189" s="93"/>
    </row>
    <row r="190" spans="2:14" x14ac:dyDescent="0.25">
      <c r="B190" s="74">
        <v>45520</v>
      </c>
      <c r="C190" s="75" t="s">
        <v>308</v>
      </c>
      <c r="D190" s="76">
        <v>0</v>
      </c>
      <c r="E190" s="76">
        <v>0</v>
      </c>
      <c r="F190" s="76">
        <v>0</v>
      </c>
      <c r="G190" s="76">
        <v>35</v>
      </c>
      <c r="H190" s="76">
        <v>0</v>
      </c>
      <c r="I190" s="77" t="s">
        <v>8</v>
      </c>
      <c r="J190" s="93" t="s">
        <v>547</v>
      </c>
    </row>
    <row r="191" spans="2:14" x14ac:dyDescent="0.25">
      <c r="B191" s="74">
        <v>45527</v>
      </c>
      <c r="C191" s="75" t="s">
        <v>219</v>
      </c>
      <c r="D191" s="76">
        <v>0</v>
      </c>
      <c r="E191" s="76">
        <v>120</v>
      </c>
      <c r="F191" s="76">
        <v>0</v>
      </c>
      <c r="G191" s="76">
        <v>0</v>
      </c>
      <c r="H191" s="76">
        <v>0</v>
      </c>
      <c r="I191" s="77" t="s">
        <v>550</v>
      </c>
      <c r="J191" s="93" t="s">
        <v>556</v>
      </c>
    </row>
    <row r="192" spans="2:14" x14ac:dyDescent="0.25">
      <c r="B192" s="74">
        <v>45531</v>
      </c>
      <c r="C192" s="75" t="s">
        <v>28</v>
      </c>
      <c r="D192" s="76">
        <v>0</v>
      </c>
      <c r="E192" s="76">
        <v>200</v>
      </c>
      <c r="F192" s="76">
        <v>0</v>
      </c>
      <c r="G192" s="76">
        <v>0</v>
      </c>
      <c r="H192" s="76">
        <v>0</v>
      </c>
      <c r="I192" s="77" t="s">
        <v>557</v>
      </c>
      <c r="J192" s="93" t="s">
        <v>558</v>
      </c>
    </row>
    <row r="193" spans="2:14" x14ac:dyDescent="0.25">
      <c r="B193" s="74">
        <v>45531</v>
      </c>
      <c r="C193" s="75" t="s">
        <v>559</v>
      </c>
      <c r="D193" s="76">
        <v>120</v>
      </c>
      <c r="E193" s="76">
        <v>80</v>
      </c>
      <c r="F193" s="76">
        <v>0</v>
      </c>
      <c r="G193" s="76">
        <v>0</v>
      </c>
      <c r="H193" s="76">
        <v>0</v>
      </c>
      <c r="I193" s="77" t="s">
        <v>22</v>
      </c>
      <c r="J193" s="93" t="s">
        <v>560</v>
      </c>
    </row>
    <row r="194" spans="2:14" x14ac:dyDescent="0.25">
      <c r="B194" s="74">
        <v>45535</v>
      </c>
      <c r="C194" s="75" t="s">
        <v>563</v>
      </c>
      <c r="D194" s="76">
        <v>120</v>
      </c>
      <c r="E194" s="76">
        <v>0</v>
      </c>
      <c r="F194" s="76">
        <v>0</v>
      </c>
      <c r="G194" s="76">
        <v>0</v>
      </c>
      <c r="H194" s="76">
        <v>0</v>
      </c>
      <c r="I194" s="77" t="s">
        <v>550</v>
      </c>
      <c r="J194" s="93" t="s">
        <v>572</v>
      </c>
    </row>
    <row r="195" spans="2:14" x14ac:dyDescent="0.25">
      <c r="C195" s="78" t="s">
        <v>670</v>
      </c>
      <c r="D195" s="76">
        <f>SUM(D187:D194)</f>
        <v>310</v>
      </c>
      <c r="E195" s="76">
        <f t="shared" ref="E195:H195" si="15">SUM(E187:E194)</f>
        <v>400</v>
      </c>
      <c r="F195" s="76">
        <f t="shared" si="15"/>
        <v>8540</v>
      </c>
      <c r="G195" s="76">
        <f t="shared" si="15"/>
        <v>35</v>
      </c>
      <c r="H195" s="76">
        <f t="shared" si="15"/>
        <v>0</v>
      </c>
      <c r="L195" s="91">
        <f t="shared" ref="L195:L196" si="16">SUM(D195:J195)</f>
        <v>9285</v>
      </c>
      <c r="M195" s="91">
        <f>+Cuadre!L81</f>
        <v>10534.6</v>
      </c>
    </row>
    <row r="196" spans="2:14" x14ac:dyDescent="0.25">
      <c r="C196" s="78" t="s">
        <v>652</v>
      </c>
      <c r="D196" s="76">
        <f>D185+D195</f>
        <v>8914.9599999999991</v>
      </c>
      <c r="E196" s="76">
        <f t="shared" ref="E196:H196" si="17">E185+E195</f>
        <v>9988.119999999999</v>
      </c>
      <c r="F196" s="76">
        <f t="shared" si="17"/>
        <v>16420</v>
      </c>
      <c r="G196" s="76">
        <f t="shared" si="17"/>
        <v>1215</v>
      </c>
      <c r="H196" s="76">
        <f t="shared" si="17"/>
        <v>4200</v>
      </c>
      <c r="L196" s="91">
        <f t="shared" si="16"/>
        <v>40738.080000000002</v>
      </c>
      <c r="M196" s="91">
        <f>+M195+M185</f>
        <v>36471.78</v>
      </c>
      <c r="N196" s="91">
        <f>+L196-M196</f>
        <v>4266.3000000000029</v>
      </c>
    </row>
    <row r="198" spans="2:14" x14ac:dyDescent="0.25">
      <c r="B198" s="74">
        <v>45536</v>
      </c>
      <c r="C198" s="75" t="s">
        <v>568</v>
      </c>
      <c r="D198" s="76">
        <v>120</v>
      </c>
      <c r="E198" s="76">
        <v>27.4</v>
      </c>
      <c r="F198" s="76">
        <v>0</v>
      </c>
      <c r="G198" s="76">
        <v>0</v>
      </c>
      <c r="H198" s="76">
        <v>0</v>
      </c>
      <c r="I198" s="77" t="s">
        <v>22</v>
      </c>
      <c r="J198" s="93" t="s">
        <v>570</v>
      </c>
    </row>
    <row r="199" spans="2:14" x14ac:dyDescent="0.25">
      <c r="B199" s="74">
        <v>45536</v>
      </c>
      <c r="C199" s="75" t="s">
        <v>569</v>
      </c>
      <c r="D199" s="76">
        <v>120</v>
      </c>
      <c r="E199" s="76">
        <v>27.4</v>
      </c>
      <c r="F199" s="76">
        <v>0</v>
      </c>
      <c r="G199" s="76">
        <v>0</v>
      </c>
      <c r="H199" s="76">
        <v>0</v>
      </c>
      <c r="I199" s="77" t="s">
        <v>22</v>
      </c>
      <c r="J199" s="93" t="s">
        <v>570</v>
      </c>
    </row>
    <row r="200" spans="2:14" x14ac:dyDescent="0.25">
      <c r="B200" s="74">
        <v>45536</v>
      </c>
      <c r="C200" s="75" t="s">
        <v>573</v>
      </c>
      <c r="D200" s="76">
        <v>120</v>
      </c>
      <c r="E200" s="76">
        <v>0</v>
      </c>
      <c r="F200" s="76">
        <v>0</v>
      </c>
      <c r="G200" s="76">
        <v>0</v>
      </c>
      <c r="H200" s="76">
        <v>0</v>
      </c>
      <c r="I200" s="77" t="s">
        <v>22</v>
      </c>
      <c r="J200" s="93" t="s">
        <v>574</v>
      </c>
    </row>
    <row r="201" spans="2:14" x14ac:dyDescent="0.25">
      <c r="B201" s="74">
        <v>45538</v>
      </c>
      <c r="C201" s="75" t="s">
        <v>576</v>
      </c>
      <c r="D201" s="76">
        <v>0</v>
      </c>
      <c r="E201" s="76">
        <v>100</v>
      </c>
      <c r="F201" s="76">
        <v>0</v>
      </c>
      <c r="G201" s="76">
        <v>0</v>
      </c>
      <c r="H201" s="76">
        <v>0</v>
      </c>
      <c r="I201" s="77" t="s">
        <v>22</v>
      </c>
      <c r="J201" s="93" t="s">
        <v>577</v>
      </c>
    </row>
    <row r="202" spans="2:14" x14ac:dyDescent="0.25">
      <c r="B202" s="74">
        <v>45538</v>
      </c>
      <c r="C202" s="75" t="s">
        <v>578</v>
      </c>
      <c r="D202" s="76">
        <v>120</v>
      </c>
      <c r="E202" s="76">
        <v>0</v>
      </c>
      <c r="F202" s="76">
        <v>0</v>
      </c>
      <c r="G202" s="76">
        <v>0</v>
      </c>
      <c r="H202" s="76">
        <v>0</v>
      </c>
      <c r="I202" s="77" t="s">
        <v>22</v>
      </c>
      <c r="J202" s="93" t="s">
        <v>579</v>
      </c>
    </row>
    <row r="203" spans="2:14" x14ac:dyDescent="0.25">
      <c r="B203" s="74">
        <v>45545</v>
      </c>
      <c r="C203" s="75" t="s">
        <v>11</v>
      </c>
      <c r="D203" s="76">
        <v>0</v>
      </c>
      <c r="E203" s="76">
        <v>0</v>
      </c>
      <c r="F203" s="76">
        <v>0</v>
      </c>
      <c r="G203" s="76">
        <v>0</v>
      </c>
      <c r="H203" s="76">
        <v>250</v>
      </c>
      <c r="I203" s="77" t="s">
        <v>550</v>
      </c>
      <c r="J203" s="93" t="s">
        <v>581</v>
      </c>
    </row>
    <row r="204" spans="2:14" x14ac:dyDescent="0.25">
      <c r="B204" s="74">
        <v>45546</v>
      </c>
      <c r="C204" s="75" t="s">
        <v>21</v>
      </c>
      <c r="D204" s="76">
        <v>0</v>
      </c>
      <c r="E204" s="76">
        <v>0</v>
      </c>
      <c r="F204" s="76">
        <v>0</v>
      </c>
      <c r="G204" s="76">
        <v>0</v>
      </c>
      <c r="H204" s="76">
        <v>100</v>
      </c>
      <c r="I204" s="77" t="s">
        <v>22</v>
      </c>
      <c r="J204" s="93" t="s">
        <v>584</v>
      </c>
    </row>
    <row r="205" spans="2:14" x14ac:dyDescent="0.25">
      <c r="B205" s="74">
        <v>45548</v>
      </c>
      <c r="C205" s="75" t="s">
        <v>587</v>
      </c>
      <c r="D205" s="76">
        <v>0</v>
      </c>
      <c r="E205" s="76">
        <v>0</v>
      </c>
      <c r="F205" s="76">
        <v>0</v>
      </c>
      <c r="G205" s="76">
        <v>0</v>
      </c>
      <c r="H205" s="76">
        <v>350</v>
      </c>
      <c r="I205" s="77" t="s">
        <v>550</v>
      </c>
      <c r="J205" s="93" t="s">
        <v>588</v>
      </c>
    </row>
    <row r="206" spans="2:14" x14ac:dyDescent="0.25">
      <c r="B206" s="74">
        <v>45551</v>
      </c>
      <c r="C206" s="75" t="s">
        <v>585</v>
      </c>
      <c r="D206" s="76">
        <v>0</v>
      </c>
      <c r="E206" s="76">
        <v>0</v>
      </c>
      <c r="F206" s="76">
        <v>0</v>
      </c>
      <c r="G206" s="76">
        <v>0</v>
      </c>
      <c r="H206" s="76">
        <v>120</v>
      </c>
      <c r="I206" s="77" t="s">
        <v>22</v>
      </c>
      <c r="J206" s="93" t="s">
        <v>586</v>
      </c>
    </row>
    <row r="207" spans="2:14" x14ac:dyDescent="0.25">
      <c r="B207" s="74">
        <v>45565</v>
      </c>
      <c r="C207" s="75" t="s">
        <v>29</v>
      </c>
      <c r="D207" s="76">
        <v>30</v>
      </c>
      <c r="E207" s="76">
        <v>0</v>
      </c>
      <c r="F207" s="76">
        <v>0</v>
      </c>
      <c r="G207" s="76">
        <v>0</v>
      </c>
      <c r="H207" s="76">
        <v>0</v>
      </c>
      <c r="I207" s="77" t="s">
        <v>5</v>
      </c>
      <c r="J207" s="93" t="s">
        <v>591</v>
      </c>
    </row>
    <row r="208" spans="2:14" x14ac:dyDescent="0.25">
      <c r="C208" s="78" t="s">
        <v>671</v>
      </c>
      <c r="D208" s="76">
        <f>SUM(D198:D207)</f>
        <v>510</v>
      </c>
      <c r="E208" s="76">
        <f t="shared" ref="E208:H208" si="18">SUM(E198:E207)</f>
        <v>154.80000000000001</v>
      </c>
      <c r="F208" s="76">
        <f t="shared" si="18"/>
        <v>0</v>
      </c>
      <c r="G208" s="76">
        <f t="shared" si="18"/>
        <v>0</v>
      </c>
      <c r="H208" s="76">
        <f t="shared" si="18"/>
        <v>820</v>
      </c>
      <c r="L208" s="91">
        <f t="shared" ref="L208:L209" si="19">SUM(D208:J208)</f>
        <v>1484.8</v>
      </c>
      <c r="M208" s="91">
        <f>+Cuadre!F98</f>
        <v>5375.5999999999995</v>
      </c>
    </row>
    <row r="209" spans="2:14" x14ac:dyDescent="0.25">
      <c r="C209" s="78" t="s">
        <v>652</v>
      </c>
      <c r="D209" s="76">
        <f>D196+D208</f>
        <v>9424.9599999999991</v>
      </c>
      <c r="E209" s="76">
        <f t="shared" ref="E209:H209" si="20">E196+E208</f>
        <v>10142.919999999998</v>
      </c>
      <c r="F209" s="76">
        <f t="shared" si="20"/>
        <v>16420</v>
      </c>
      <c r="G209" s="76">
        <f t="shared" si="20"/>
        <v>1215</v>
      </c>
      <c r="H209" s="76">
        <f t="shared" si="20"/>
        <v>5020</v>
      </c>
      <c r="L209" s="91">
        <f t="shared" si="19"/>
        <v>42222.879999999997</v>
      </c>
      <c r="M209" s="91">
        <f>+M208+M196</f>
        <v>41847.379999999997</v>
      </c>
      <c r="N209" s="91">
        <f>+L209-M209</f>
        <v>375.5</v>
      </c>
    </row>
    <row r="211" spans="2:14" x14ac:dyDescent="0.25">
      <c r="B211" s="74">
        <v>45567</v>
      </c>
      <c r="C211" s="75" t="s">
        <v>625</v>
      </c>
      <c r="D211" s="76">
        <v>0</v>
      </c>
      <c r="E211" s="76">
        <v>120</v>
      </c>
      <c r="F211" s="76">
        <v>0</v>
      </c>
      <c r="G211" s="76">
        <v>0</v>
      </c>
      <c r="H211" s="76">
        <v>0</v>
      </c>
      <c r="I211" s="77" t="s">
        <v>5</v>
      </c>
      <c r="J211" s="93" t="s">
        <v>597</v>
      </c>
    </row>
    <row r="212" spans="2:14" x14ac:dyDescent="0.25">
      <c r="B212" s="74">
        <v>45569</v>
      </c>
      <c r="C212" s="75" t="s">
        <v>599</v>
      </c>
      <c r="D212" s="76">
        <v>120</v>
      </c>
      <c r="E212" s="76">
        <v>0</v>
      </c>
      <c r="F212" s="76">
        <v>0</v>
      </c>
      <c r="G212" s="76">
        <v>0</v>
      </c>
      <c r="H212" s="76">
        <v>0</v>
      </c>
      <c r="I212" s="77" t="s">
        <v>5</v>
      </c>
      <c r="J212" s="93" t="s">
        <v>598</v>
      </c>
    </row>
    <row r="213" spans="2:14" x14ac:dyDescent="0.25">
      <c r="B213" s="74">
        <v>45580</v>
      </c>
      <c r="C213" s="75" t="s">
        <v>12</v>
      </c>
      <c r="D213" s="76">
        <v>0</v>
      </c>
      <c r="E213" s="76">
        <v>0</v>
      </c>
      <c r="F213" s="76">
        <v>30</v>
      </c>
      <c r="G213" s="76">
        <v>0</v>
      </c>
      <c r="H213" s="76">
        <v>0</v>
      </c>
      <c r="I213" s="77" t="s">
        <v>22</v>
      </c>
      <c r="J213" s="93" t="s">
        <v>600</v>
      </c>
    </row>
    <row r="214" spans="2:14" x14ac:dyDescent="0.25">
      <c r="B214" s="74">
        <v>45580</v>
      </c>
      <c r="C214" s="75" t="s">
        <v>603</v>
      </c>
      <c r="D214" s="76">
        <v>0</v>
      </c>
      <c r="E214" s="76">
        <v>0</v>
      </c>
      <c r="F214" s="76">
        <v>30</v>
      </c>
      <c r="G214" s="76">
        <v>0</v>
      </c>
      <c r="H214" s="76">
        <v>0</v>
      </c>
      <c r="I214" s="77" t="s">
        <v>5</v>
      </c>
      <c r="J214" s="93" t="s">
        <v>601</v>
      </c>
    </row>
    <row r="215" spans="2:14" x14ac:dyDescent="0.25">
      <c r="B215" s="74">
        <v>45580</v>
      </c>
      <c r="C215" s="75" t="s">
        <v>604</v>
      </c>
      <c r="D215" s="76">
        <v>0</v>
      </c>
      <c r="E215" s="76">
        <v>0</v>
      </c>
      <c r="F215" s="76">
        <v>30</v>
      </c>
      <c r="G215" s="76">
        <v>0</v>
      </c>
      <c r="H215" s="76">
        <v>0</v>
      </c>
      <c r="I215" s="77" t="s">
        <v>5</v>
      </c>
      <c r="J215" s="93" t="s">
        <v>602</v>
      </c>
    </row>
    <row r="216" spans="2:14" x14ac:dyDescent="0.25">
      <c r="B216" s="74">
        <v>45585</v>
      </c>
      <c r="C216" s="75" t="s">
        <v>607</v>
      </c>
      <c r="D216" s="76">
        <v>0</v>
      </c>
      <c r="E216" s="76">
        <v>0</v>
      </c>
      <c r="F216" s="76">
        <v>30</v>
      </c>
      <c r="G216" s="76">
        <v>0</v>
      </c>
      <c r="H216" s="76">
        <v>0</v>
      </c>
      <c r="I216" s="77" t="s">
        <v>22</v>
      </c>
      <c r="J216" s="93" t="s">
        <v>608</v>
      </c>
    </row>
    <row r="217" spans="2:14" x14ac:dyDescent="0.25">
      <c r="B217" s="74">
        <v>45585</v>
      </c>
      <c r="C217" s="75" t="s">
        <v>609</v>
      </c>
      <c r="D217" s="76">
        <v>0</v>
      </c>
      <c r="E217" s="76">
        <v>0</v>
      </c>
      <c r="F217" s="76">
        <v>60</v>
      </c>
      <c r="G217" s="76">
        <v>0</v>
      </c>
      <c r="H217" s="76">
        <v>0</v>
      </c>
      <c r="I217" s="77" t="s">
        <v>22</v>
      </c>
      <c r="J217" s="93">
        <v>10832631</v>
      </c>
    </row>
    <row r="218" spans="2:14" x14ac:dyDescent="0.25">
      <c r="B218" s="74">
        <v>45586</v>
      </c>
      <c r="C218" s="75" t="s">
        <v>78</v>
      </c>
      <c r="D218" s="76">
        <v>0</v>
      </c>
      <c r="E218" s="76">
        <v>0</v>
      </c>
      <c r="F218" s="76">
        <v>30</v>
      </c>
      <c r="G218" s="76">
        <v>0</v>
      </c>
      <c r="H218" s="76">
        <v>0</v>
      </c>
      <c r="I218" s="77" t="s">
        <v>22</v>
      </c>
      <c r="J218" s="93" t="s">
        <v>610</v>
      </c>
    </row>
    <row r="219" spans="2:14" x14ac:dyDescent="0.25">
      <c r="B219" s="74">
        <v>45586</v>
      </c>
      <c r="C219" s="75" t="s">
        <v>438</v>
      </c>
      <c r="D219" s="76">
        <v>0</v>
      </c>
      <c r="E219" s="76">
        <v>0</v>
      </c>
      <c r="F219" s="76">
        <v>30</v>
      </c>
      <c r="G219" s="76">
        <v>0</v>
      </c>
      <c r="H219" s="76">
        <v>0</v>
      </c>
      <c r="I219" s="77" t="s">
        <v>22</v>
      </c>
      <c r="J219" s="93" t="s">
        <v>611</v>
      </c>
    </row>
    <row r="220" spans="2:14" x14ac:dyDescent="0.25">
      <c r="B220" s="74">
        <v>45587</v>
      </c>
      <c r="C220" s="75" t="s">
        <v>21</v>
      </c>
      <c r="D220" s="76">
        <v>0</v>
      </c>
      <c r="E220" s="76">
        <v>0</v>
      </c>
      <c r="F220" s="76">
        <v>30</v>
      </c>
      <c r="G220" s="76">
        <v>0</v>
      </c>
      <c r="H220" s="76">
        <v>0</v>
      </c>
      <c r="I220" s="77" t="s">
        <v>22</v>
      </c>
      <c r="J220" s="93">
        <v>13600875</v>
      </c>
    </row>
    <row r="221" spans="2:14" x14ac:dyDescent="0.25">
      <c r="B221" s="74">
        <v>45587</v>
      </c>
      <c r="C221" s="75" t="s">
        <v>121</v>
      </c>
      <c r="D221" s="76">
        <v>0</v>
      </c>
      <c r="E221" s="76">
        <v>0</v>
      </c>
      <c r="F221" s="76">
        <v>30</v>
      </c>
      <c r="G221" s="76">
        <v>0</v>
      </c>
      <c r="H221" s="76">
        <v>0</v>
      </c>
      <c r="I221" s="77" t="s">
        <v>22</v>
      </c>
      <c r="J221" s="93">
        <v>12038302</v>
      </c>
    </row>
    <row r="222" spans="2:14" x14ac:dyDescent="0.25">
      <c r="B222" s="74">
        <v>45588</v>
      </c>
      <c r="C222" s="75" t="s">
        <v>36</v>
      </c>
      <c r="D222" s="76">
        <v>0</v>
      </c>
      <c r="E222" s="76">
        <v>0</v>
      </c>
      <c r="F222" s="76">
        <v>30</v>
      </c>
      <c r="G222" s="76">
        <v>0</v>
      </c>
      <c r="H222" s="76">
        <v>0</v>
      </c>
      <c r="I222" s="77" t="s">
        <v>22</v>
      </c>
      <c r="J222" s="93" t="s">
        <v>612</v>
      </c>
    </row>
    <row r="223" spans="2:14" x14ac:dyDescent="0.25">
      <c r="B223" s="74">
        <v>45588</v>
      </c>
      <c r="C223" s="75" t="s">
        <v>614</v>
      </c>
      <c r="D223" s="76">
        <v>0</v>
      </c>
      <c r="E223" s="76">
        <v>0</v>
      </c>
      <c r="F223" s="76">
        <v>30</v>
      </c>
      <c r="G223" s="76">
        <v>0</v>
      </c>
      <c r="H223" s="76">
        <v>0</v>
      </c>
      <c r="I223" s="77" t="s">
        <v>5</v>
      </c>
      <c r="J223" s="93" t="s">
        <v>615</v>
      </c>
    </row>
    <row r="224" spans="2:14" x14ac:dyDescent="0.25">
      <c r="B224" s="74">
        <v>45588</v>
      </c>
      <c r="C224" s="75" t="s">
        <v>9</v>
      </c>
      <c r="D224" s="76">
        <v>0</v>
      </c>
      <c r="E224" s="76">
        <v>0</v>
      </c>
      <c r="F224" s="76">
        <v>30</v>
      </c>
      <c r="G224" s="76">
        <v>0</v>
      </c>
      <c r="H224" s="76">
        <v>0</v>
      </c>
      <c r="I224" s="77" t="s">
        <v>5</v>
      </c>
      <c r="J224" s="93" t="s">
        <v>622</v>
      </c>
    </row>
    <row r="225" spans="2:14" x14ac:dyDescent="0.25">
      <c r="B225" s="74">
        <v>45588</v>
      </c>
      <c r="C225" s="75" t="s">
        <v>308</v>
      </c>
      <c r="D225" s="76">
        <v>0</v>
      </c>
      <c r="E225" s="76">
        <v>0</v>
      </c>
      <c r="F225" s="76">
        <v>30</v>
      </c>
      <c r="G225" s="76">
        <v>0</v>
      </c>
      <c r="H225" s="76">
        <v>0</v>
      </c>
      <c r="I225" s="77" t="s">
        <v>5</v>
      </c>
      <c r="J225" s="93" t="s">
        <v>621</v>
      </c>
    </row>
    <row r="226" spans="2:14" x14ac:dyDescent="0.25">
      <c r="B226" s="74">
        <v>45588</v>
      </c>
      <c r="C226" s="75" t="s">
        <v>617</v>
      </c>
      <c r="D226" s="76">
        <v>0</v>
      </c>
      <c r="E226" s="76">
        <v>0</v>
      </c>
      <c r="F226" s="76">
        <v>30</v>
      </c>
      <c r="G226" s="76">
        <v>0</v>
      </c>
      <c r="H226" s="76">
        <v>0</v>
      </c>
      <c r="I226" s="77" t="s">
        <v>22</v>
      </c>
      <c r="J226" s="93" t="s">
        <v>623</v>
      </c>
    </row>
    <row r="227" spans="2:14" x14ac:dyDescent="0.25">
      <c r="B227" s="74">
        <v>45589</v>
      </c>
      <c r="C227" s="75" t="s">
        <v>29</v>
      </c>
      <c r="D227" s="76">
        <v>0</v>
      </c>
      <c r="E227" s="76">
        <v>0</v>
      </c>
      <c r="F227" s="76">
        <v>30</v>
      </c>
      <c r="G227" s="76">
        <v>0</v>
      </c>
      <c r="H227" s="76">
        <v>0</v>
      </c>
      <c r="I227" s="77" t="s">
        <v>5</v>
      </c>
      <c r="J227" s="93" t="s">
        <v>620</v>
      </c>
    </row>
    <row r="228" spans="2:14" x14ac:dyDescent="0.25">
      <c r="B228" s="74">
        <v>45589</v>
      </c>
      <c r="C228" s="75" t="s">
        <v>92</v>
      </c>
      <c r="D228" s="76">
        <v>0</v>
      </c>
      <c r="E228" s="76">
        <v>0</v>
      </c>
      <c r="F228" s="76">
        <v>30</v>
      </c>
      <c r="G228" s="76">
        <v>0</v>
      </c>
      <c r="H228" s="76">
        <v>0</v>
      </c>
      <c r="I228" s="77" t="s">
        <v>5</v>
      </c>
      <c r="J228" s="93" t="s">
        <v>624</v>
      </c>
    </row>
    <row r="229" spans="2:14" x14ac:dyDescent="0.25">
      <c r="B229" s="74">
        <v>45590</v>
      </c>
      <c r="C229" s="75" t="s">
        <v>112</v>
      </c>
      <c r="D229" s="76">
        <v>0</v>
      </c>
      <c r="E229" s="76">
        <v>0</v>
      </c>
      <c r="F229" s="76">
        <v>30</v>
      </c>
      <c r="G229" s="76">
        <v>0</v>
      </c>
      <c r="H229" s="76">
        <v>0</v>
      </c>
      <c r="I229" s="77" t="s">
        <v>22</v>
      </c>
      <c r="J229" s="93" t="s">
        <v>619</v>
      </c>
    </row>
    <row r="230" spans="2:14" x14ac:dyDescent="0.25">
      <c r="C230" s="78" t="s">
        <v>672</v>
      </c>
      <c r="D230" s="76">
        <f>SUM(D211:D229)</f>
        <v>120</v>
      </c>
      <c r="E230" s="76">
        <f t="shared" ref="E230" si="21">SUM(E211:E229)</f>
        <v>120</v>
      </c>
      <c r="F230" s="76">
        <f>SUM(F211:F229)</f>
        <v>540</v>
      </c>
      <c r="G230" s="76">
        <f t="shared" ref="G230:H230" si="22">SUM(G211:G229)</f>
        <v>0</v>
      </c>
      <c r="H230" s="76">
        <f t="shared" si="22"/>
        <v>0</v>
      </c>
      <c r="L230" s="91">
        <f t="shared" ref="L230:L231" si="23">SUM(D230:J230)</f>
        <v>780</v>
      </c>
      <c r="M230" s="91">
        <f>+Cuadre!L98</f>
        <v>680</v>
      </c>
    </row>
    <row r="231" spans="2:14" x14ac:dyDescent="0.25">
      <c r="C231" s="78" t="s">
        <v>652</v>
      </c>
      <c r="D231" s="76">
        <f>D209+D230</f>
        <v>9544.9599999999991</v>
      </c>
      <c r="E231" s="76">
        <f t="shared" ref="E231:H231" si="24">E209+E230</f>
        <v>10262.919999999998</v>
      </c>
      <c r="F231" s="76">
        <f t="shared" si="24"/>
        <v>16960</v>
      </c>
      <c r="G231" s="76">
        <f t="shared" si="24"/>
        <v>1215</v>
      </c>
      <c r="H231" s="76">
        <f t="shared" si="24"/>
        <v>5020</v>
      </c>
      <c r="L231" s="91">
        <f t="shared" si="23"/>
        <v>43002.879999999997</v>
      </c>
      <c r="M231" s="91">
        <f>+M230+M209</f>
        <v>42527.38</v>
      </c>
      <c r="N231" s="91">
        <f>+L231-M231</f>
        <v>475.5</v>
      </c>
    </row>
    <row r="234" spans="2:14" x14ac:dyDescent="0.25">
      <c r="B234" s="74">
        <v>45601</v>
      </c>
      <c r="C234" s="75" t="s">
        <v>628</v>
      </c>
      <c r="D234" s="76">
        <v>30</v>
      </c>
      <c r="E234" s="76">
        <v>0</v>
      </c>
      <c r="F234" s="76">
        <v>0</v>
      </c>
      <c r="G234" s="76">
        <v>0</v>
      </c>
      <c r="H234" s="76">
        <v>0</v>
      </c>
      <c r="I234" s="77" t="s">
        <v>22</v>
      </c>
      <c r="J234" s="93" t="s">
        <v>629</v>
      </c>
    </row>
    <row r="235" spans="2:14" x14ac:dyDescent="0.25">
      <c r="B235" s="74">
        <v>45603</v>
      </c>
      <c r="C235" s="75" t="s">
        <v>633</v>
      </c>
      <c r="D235" s="76">
        <v>120</v>
      </c>
      <c r="E235" s="76">
        <v>0</v>
      </c>
      <c r="F235" s="76">
        <v>0</v>
      </c>
      <c r="G235" s="76">
        <v>0</v>
      </c>
      <c r="H235" s="76">
        <v>0</v>
      </c>
      <c r="I235" s="77" t="s">
        <v>5</v>
      </c>
      <c r="J235" s="93" t="s">
        <v>634</v>
      </c>
    </row>
    <row r="236" spans="2:14" x14ac:dyDescent="0.25">
      <c r="B236" s="74">
        <v>45622</v>
      </c>
      <c r="C236" s="75" t="s">
        <v>635</v>
      </c>
      <c r="D236" s="76">
        <v>0</v>
      </c>
      <c r="E236" s="76">
        <v>0</v>
      </c>
      <c r="F236" s="76">
        <v>100</v>
      </c>
      <c r="G236" s="76">
        <v>0</v>
      </c>
      <c r="H236" s="76">
        <v>0</v>
      </c>
      <c r="I236" s="77" t="s">
        <v>557</v>
      </c>
      <c r="J236" s="93">
        <v>54303299</v>
      </c>
    </row>
    <row r="237" spans="2:14" x14ac:dyDescent="0.25">
      <c r="B237" s="74">
        <v>45622</v>
      </c>
      <c r="C237" s="75" t="s">
        <v>617</v>
      </c>
      <c r="D237" s="76">
        <v>0</v>
      </c>
      <c r="E237" s="76">
        <v>0</v>
      </c>
      <c r="F237" s="76">
        <v>100</v>
      </c>
      <c r="G237" s="76">
        <v>0</v>
      </c>
      <c r="H237" s="76">
        <v>0</v>
      </c>
      <c r="I237" s="77" t="s">
        <v>22</v>
      </c>
      <c r="J237" s="93">
        <v>2157799</v>
      </c>
    </row>
    <row r="238" spans="2:14" x14ac:dyDescent="0.25">
      <c r="B238" s="74">
        <v>45622</v>
      </c>
      <c r="C238" s="75" t="s">
        <v>167</v>
      </c>
      <c r="D238" s="76">
        <v>0</v>
      </c>
      <c r="E238" s="76">
        <v>0</v>
      </c>
      <c r="F238" s="76">
        <v>100</v>
      </c>
      <c r="G238" s="76">
        <v>0</v>
      </c>
      <c r="H238" s="76">
        <v>0</v>
      </c>
      <c r="I238" s="77" t="s">
        <v>5</v>
      </c>
      <c r="J238" s="93" t="s">
        <v>637</v>
      </c>
    </row>
    <row r="239" spans="2:14" x14ac:dyDescent="0.25">
      <c r="B239" s="74">
        <v>45317</v>
      </c>
      <c r="C239" s="75" t="s">
        <v>638</v>
      </c>
      <c r="D239" s="76">
        <v>0</v>
      </c>
      <c r="E239" s="76">
        <v>0</v>
      </c>
      <c r="F239" s="76">
        <v>200</v>
      </c>
      <c r="G239" s="76">
        <v>0</v>
      </c>
      <c r="H239" s="76">
        <v>0</v>
      </c>
      <c r="I239" s="77" t="s">
        <v>22</v>
      </c>
      <c r="J239" s="93">
        <v>17312962</v>
      </c>
    </row>
    <row r="240" spans="2:14" x14ac:dyDescent="0.25">
      <c r="B240" s="74">
        <v>45623</v>
      </c>
      <c r="C240" s="75" t="s">
        <v>145</v>
      </c>
      <c r="D240" s="76">
        <v>0</v>
      </c>
      <c r="E240" s="76">
        <v>0</v>
      </c>
      <c r="F240" s="76">
        <v>50</v>
      </c>
      <c r="G240" s="76">
        <v>0</v>
      </c>
      <c r="H240" s="76">
        <v>0</v>
      </c>
      <c r="I240" s="77" t="s">
        <v>22</v>
      </c>
      <c r="J240" s="93">
        <v>5456946</v>
      </c>
    </row>
    <row r="241" spans="2:14" x14ac:dyDescent="0.25">
      <c r="B241" s="74">
        <v>45625</v>
      </c>
      <c r="C241" s="75" t="s">
        <v>674</v>
      </c>
      <c r="D241" s="76">
        <v>50</v>
      </c>
      <c r="E241" s="76">
        <v>0</v>
      </c>
      <c r="F241" s="76">
        <v>0</v>
      </c>
      <c r="G241" s="76">
        <v>0</v>
      </c>
      <c r="H241" s="76">
        <v>0</v>
      </c>
      <c r="I241" s="77" t="s">
        <v>22</v>
      </c>
      <c r="J241" s="93" t="s">
        <v>640</v>
      </c>
    </row>
    <row r="242" spans="2:14" x14ac:dyDescent="0.25">
      <c r="B242" s="74">
        <v>45625</v>
      </c>
      <c r="C242" s="75" t="s">
        <v>87</v>
      </c>
      <c r="D242" s="76">
        <v>0</v>
      </c>
      <c r="E242" s="76">
        <v>0</v>
      </c>
      <c r="F242" s="76">
        <v>50</v>
      </c>
      <c r="G242" s="76">
        <v>0</v>
      </c>
      <c r="H242" s="76">
        <v>0</v>
      </c>
      <c r="I242" s="77" t="s">
        <v>22</v>
      </c>
      <c r="J242" s="93" t="s">
        <v>641</v>
      </c>
    </row>
    <row r="243" spans="2:14" x14ac:dyDescent="0.25">
      <c r="B243" s="96"/>
      <c r="C243" s="75"/>
      <c r="D243" s="76">
        <v>0</v>
      </c>
      <c r="E243" s="76">
        <v>0</v>
      </c>
      <c r="F243" s="76">
        <v>0</v>
      </c>
      <c r="G243" s="76">
        <v>0</v>
      </c>
      <c r="H243" s="76">
        <v>0</v>
      </c>
      <c r="I243" s="77"/>
      <c r="J243" s="93"/>
    </row>
    <row r="244" spans="2:14" x14ac:dyDescent="0.25">
      <c r="C244" s="78" t="s">
        <v>673</v>
      </c>
      <c r="D244" s="76">
        <f>SUM(D234:D243)</f>
        <v>200</v>
      </c>
      <c r="E244" s="76">
        <f>SUM(E234:E243)</f>
        <v>0</v>
      </c>
      <c r="F244" s="76">
        <f>SUM(F234:F243)</f>
        <v>600</v>
      </c>
      <c r="G244" s="76">
        <f>SUM(G234:G243)</f>
        <v>0</v>
      </c>
      <c r="H244" s="76"/>
      <c r="L244" s="91">
        <f>SUM(D244:K244)</f>
        <v>800</v>
      </c>
      <c r="M244" s="91">
        <f>+Cuadre!F112</f>
        <v>0</v>
      </c>
    </row>
    <row r="245" spans="2:14" x14ac:dyDescent="0.25">
      <c r="C245" s="78" t="s">
        <v>652</v>
      </c>
      <c r="D245" s="76">
        <f>D244+D231</f>
        <v>9744.9599999999991</v>
      </c>
      <c r="E245" s="76">
        <f t="shared" ref="E245:H245" si="25">E244+E231</f>
        <v>10262.919999999998</v>
      </c>
      <c r="F245" s="76">
        <f>F244+F231</f>
        <v>17560</v>
      </c>
      <c r="G245" s="76">
        <f t="shared" si="25"/>
        <v>1215</v>
      </c>
      <c r="H245" s="76">
        <f t="shared" si="25"/>
        <v>5020</v>
      </c>
      <c r="L245" s="91">
        <f>SUM(D245:K245)</f>
        <v>43802.879999999997</v>
      </c>
      <c r="M245" s="91">
        <f>+M244+M231</f>
        <v>42527.38</v>
      </c>
      <c r="N245" s="91">
        <f>L245-M245</f>
        <v>1275.5</v>
      </c>
    </row>
    <row r="248" spans="2:14" x14ac:dyDescent="0.25">
      <c r="B248" s="74">
        <v>45628</v>
      </c>
      <c r="C248" s="75" t="s">
        <v>12</v>
      </c>
      <c r="D248" s="76">
        <v>0</v>
      </c>
      <c r="E248" s="76">
        <v>0</v>
      </c>
      <c r="F248" s="76">
        <v>100</v>
      </c>
      <c r="G248" s="76">
        <v>0</v>
      </c>
      <c r="H248" s="76">
        <v>0</v>
      </c>
      <c r="I248" s="77" t="s">
        <v>22</v>
      </c>
      <c r="J248" s="93" t="s">
        <v>676</v>
      </c>
    </row>
    <row r="249" spans="2:14" x14ac:dyDescent="0.25">
      <c r="B249" s="74">
        <v>45628</v>
      </c>
      <c r="C249" s="75" t="s">
        <v>675</v>
      </c>
      <c r="D249" s="76">
        <v>0</v>
      </c>
      <c r="E249" s="76">
        <v>0</v>
      </c>
      <c r="F249" s="76">
        <v>100</v>
      </c>
      <c r="G249" s="76">
        <v>0</v>
      </c>
      <c r="H249" s="76">
        <v>0</v>
      </c>
      <c r="I249" s="77" t="s">
        <v>22</v>
      </c>
      <c r="J249" s="93">
        <v>3601112</v>
      </c>
    </row>
    <row r="250" spans="2:14" x14ac:dyDescent="0.25">
      <c r="B250" s="74">
        <v>45628</v>
      </c>
      <c r="C250" s="75" t="s">
        <v>92</v>
      </c>
      <c r="D250" s="76">
        <v>0</v>
      </c>
      <c r="E250" s="76">
        <v>0</v>
      </c>
      <c r="F250" s="76">
        <v>100</v>
      </c>
      <c r="G250" s="76">
        <v>0</v>
      </c>
      <c r="H250" s="76">
        <v>0</v>
      </c>
      <c r="I250" s="77" t="s">
        <v>22</v>
      </c>
      <c r="J250" s="93">
        <v>5934292</v>
      </c>
    </row>
    <row r="251" spans="2:14" x14ac:dyDescent="0.25">
      <c r="B251" s="74">
        <v>45628</v>
      </c>
      <c r="C251" s="75" t="s">
        <v>121</v>
      </c>
      <c r="D251" s="76">
        <v>0</v>
      </c>
      <c r="E251" s="76">
        <v>0</v>
      </c>
      <c r="F251" s="76">
        <v>100</v>
      </c>
      <c r="G251" s="76">
        <v>0</v>
      </c>
      <c r="H251" s="76">
        <v>0</v>
      </c>
      <c r="I251" s="77" t="s">
        <v>22</v>
      </c>
      <c r="J251" s="93">
        <v>12847888</v>
      </c>
    </row>
    <row r="252" spans="2:14" x14ac:dyDescent="0.25">
      <c r="B252" s="74">
        <v>45628</v>
      </c>
      <c r="C252" s="75" t="s">
        <v>312</v>
      </c>
      <c r="D252" s="76">
        <v>0</v>
      </c>
      <c r="E252" s="76">
        <v>0</v>
      </c>
      <c r="F252" s="76">
        <v>150</v>
      </c>
      <c r="G252" s="76">
        <v>0</v>
      </c>
      <c r="H252" s="76">
        <v>0</v>
      </c>
      <c r="I252" s="77" t="s">
        <v>22</v>
      </c>
      <c r="J252" s="93" t="s">
        <v>678</v>
      </c>
    </row>
    <row r="253" spans="2:14" x14ac:dyDescent="0.25">
      <c r="B253" s="74">
        <v>45628</v>
      </c>
      <c r="C253" s="75" t="s">
        <v>680</v>
      </c>
      <c r="D253" s="76">
        <v>0</v>
      </c>
      <c r="E253" s="76">
        <v>0</v>
      </c>
      <c r="F253" s="76">
        <v>150</v>
      </c>
      <c r="G253" s="76">
        <v>0</v>
      </c>
      <c r="H253" s="76">
        <v>0</v>
      </c>
      <c r="I253" s="77" t="s">
        <v>5</v>
      </c>
      <c r="J253" s="93" t="s">
        <v>681</v>
      </c>
    </row>
    <row r="254" spans="2:14" x14ac:dyDescent="0.25">
      <c r="B254" s="74">
        <v>45628</v>
      </c>
      <c r="C254" s="75" t="s">
        <v>58</v>
      </c>
      <c r="D254" s="76">
        <v>0</v>
      </c>
      <c r="E254" s="76">
        <v>0</v>
      </c>
      <c r="F254" s="76">
        <v>100</v>
      </c>
      <c r="G254" s="76">
        <v>0</v>
      </c>
      <c r="H254" s="76">
        <v>0</v>
      </c>
      <c r="I254" s="77" t="s">
        <v>13</v>
      </c>
      <c r="J254" s="93" t="s">
        <v>682</v>
      </c>
    </row>
    <row r="255" spans="2:14" x14ac:dyDescent="0.25">
      <c r="B255" s="74">
        <v>45628</v>
      </c>
      <c r="C255" s="75" t="s">
        <v>683</v>
      </c>
      <c r="D255" s="76">
        <v>0</v>
      </c>
      <c r="E255" s="76">
        <v>0</v>
      </c>
      <c r="F255" s="76">
        <v>150</v>
      </c>
      <c r="G255" s="76">
        <v>0</v>
      </c>
      <c r="H255" s="76">
        <v>0</v>
      </c>
      <c r="I255" s="77" t="s">
        <v>22</v>
      </c>
      <c r="J255" s="93">
        <v>19830466</v>
      </c>
    </row>
    <row r="256" spans="2:14" x14ac:dyDescent="0.25">
      <c r="B256" s="74">
        <v>45629</v>
      </c>
      <c r="C256" s="75" t="s">
        <v>94</v>
      </c>
      <c r="D256" s="76">
        <v>0</v>
      </c>
      <c r="E256" s="76">
        <v>0</v>
      </c>
      <c r="F256" s="76">
        <v>100</v>
      </c>
      <c r="G256" s="76">
        <v>0</v>
      </c>
      <c r="H256" s="76">
        <v>0</v>
      </c>
      <c r="I256" s="77" t="s">
        <v>22</v>
      </c>
      <c r="J256" s="93" t="s">
        <v>684</v>
      </c>
    </row>
    <row r="257" spans="2:14" x14ac:dyDescent="0.25">
      <c r="B257" s="74">
        <v>45629</v>
      </c>
      <c r="C257" s="75" t="s">
        <v>685</v>
      </c>
      <c r="D257" s="76">
        <v>0</v>
      </c>
      <c r="E257" s="76">
        <v>0</v>
      </c>
      <c r="F257" s="76">
        <v>50</v>
      </c>
      <c r="G257" s="76">
        <v>0</v>
      </c>
      <c r="H257" s="76">
        <v>0</v>
      </c>
      <c r="I257" s="77" t="s">
        <v>22</v>
      </c>
      <c r="J257" s="93" t="s">
        <v>686</v>
      </c>
    </row>
    <row r="258" spans="2:14" x14ac:dyDescent="0.25">
      <c r="B258" s="74">
        <v>45629</v>
      </c>
      <c r="C258" s="75" t="s">
        <v>216</v>
      </c>
      <c r="D258" s="76">
        <v>0</v>
      </c>
      <c r="E258" s="76">
        <v>0</v>
      </c>
      <c r="F258" s="76">
        <v>50</v>
      </c>
      <c r="G258" s="76">
        <v>0</v>
      </c>
      <c r="H258" s="76">
        <v>0</v>
      </c>
      <c r="I258" s="77" t="s">
        <v>22</v>
      </c>
      <c r="J258" s="93" t="s">
        <v>687</v>
      </c>
    </row>
    <row r="259" spans="2:14" x14ac:dyDescent="0.25">
      <c r="B259" s="74">
        <v>45630</v>
      </c>
      <c r="C259" s="75" t="s">
        <v>444</v>
      </c>
      <c r="D259" s="76">
        <v>0</v>
      </c>
      <c r="E259" s="76">
        <v>0</v>
      </c>
      <c r="F259" s="76">
        <v>100</v>
      </c>
      <c r="G259" s="76">
        <v>0</v>
      </c>
      <c r="H259" s="76">
        <v>0</v>
      </c>
      <c r="I259" s="77" t="s">
        <v>22</v>
      </c>
      <c r="J259" s="93" t="s">
        <v>688</v>
      </c>
    </row>
    <row r="260" spans="2:14" x14ac:dyDescent="0.25">
      <c r="B260" s="74">
        <v>45630</v>
      </c>
      <c r="C260" s="75" t="s">
        <v>83</v>
      </c>
      <c r="D260" s="76">
        <v>0</v>
      </c>
      <c r="E260" s="76">
        <v>0</v>
      </c>
      <c r="F260" s="76">
        <v>150</v>
      </c>
      <c r="G260" s="76">
        <v>0</v>
      </c>
      <c r="H260" s="76">
        <v>0</v>
      </c>
      <c r="I260" s="77" t="s">
        <v>5</v>
      </c>
      <c r="J260" s="93" t="s">
        <v>689</v>
      </c>
    </row>
    <row r="261" spans="2:14" x14ac:dyDescent="0.25">
      <c r="B261" s="74">
        <v>45631</v>
      </c>
      <c r="C261" s="75" t="s">
        <v>32</v>
      </c>
      <c r="D261" s="76">
        <v>0</v>
      </c>
      <c r="E261" s="76">
        <v>0</v>
      </c>
      <c r="F261" s="76">
        <v>50</v>
      </c>
      <c r="G261" s="76">
        <v>0</v>
      </c>
      <c r="H261" s="76">
        <v>0</v>
      </c>
      <c r="I261" s="77" t="s">
        <v>5</v>
      </c>
      <c r="J261" s="93" t="s">
        <v>690</v>
      </c>
    </row>
    <row r="262" spans="2:14" x14ac:dyDescent="0.25">
      <c r="B262" s="74">
        <v>45632</v>
      </c>
      <c r="C262" s="75" t="s">
        <v>92</v>
      </c>
      <c r="D262" s="76">
        <v>0</v>
      </c>
      <c r="E262" s="76">
        <v>0</v>
      </c>
      <c r="F262" s="76">
        <v>50</v>
      </c>
      <c r="G262" s="76">
        <v>0</v>
      </c>
      <c r="H262" s="76">
        <v>0</v>
      </c>
      <c r="I262" s="77" t="s">
        <v>22</v>
      </c>
      <c r="J262" s="93">
        <v>8377401</v>
      </c>
    </row>
    <row r="263" spans="2:14" x14ac:dyDescent="0.25">
      <c r="B263" s="74">
        <v>45646</v>
      </c>
      <c r="C263" s="75" t="s">
        <v>697</v>
      </c>
      <c r="D263" s="76">
        <v>100</v>
      </c>
      <c r="E263" s="76">
        <v>0</v>
      </c>
      <c r="F263" s="76">
        <v>0</v>
      </c>
      <c r="G263" s="76">
        <v>0</v>
      </c>
      <c r="H263" s="76">
        <v>0</v>
      </c>
      <c r="I263" s="77" t="s">
        <v>22</v>
      </c>
      <c r="J263" s="93" t="s">
        <v>698</v>
      </c>
    </row>
    <row r="264" spans="2:14" x14ac:dyDescent="0.25">
      <c r="B264" s="74">
        <v>45657</v>
      </c>
      <c r="C264" s="75" t="s">
        <v>702</v>
      </c>
      <c r="D264" s="76">
        <v>0</v>
      </c>
      <c r="E264" s="76">
        <v>1000</v>
      </c>
      <c r="F264" s="76">
        <v>0</v>
      </c>
      <c r="G264" s="76">
        <v>0</v>
      </c>
      <c r="H264" s="76">
        <v>0</v>
      </c>
      <c r="I264" s="77" t="s">
        <v>5</v>
      </c>
      <c r="J264" s="93" t="s">
        <v>703</v>
      </c>
    </row>
    <row r="265" spans="2:14" x14ac:dyDescent="0.25">
      <c r="B265" s="74">
        <v>45657</v>
      </c>
      <c r="C265" s="75" t="s">
        <v>702</v>
      </c>
      <c r="D265" s="76">
        <v>0</v>
      </c>
      <c r="E265" s="76">
        <v>1000</v>
      </c>
      <c r="F265" s="76">
        <v>0</v>
      </c>
      <c r="G265" s="76">
        <v>0</v>
      </c>
      <c r="H265" s="76">
        <v>0</v>
      </c>
      <c r="I265" s="77" t="s">
        <v>5</v>
      </c>
      <c r="J265" s="93" t="s">
        <v>704</v>
      </c>
    </row>
    <row r="266" spans="2:14" x14ac:dyDescent="0.25">
      <c r="C266" s="78" t="s">
        <v>679</v>
      </c>
      <c r="D266" s="76">
        <f>SUM(D248:D265)</f>
        <v>100</v>
      </c>
      <c r="E266" s="76">
        <f>SUM(E248:E265)</f>
        <v>2000</v>
      </c>
      <c r="F266" s="76">
        <f>SUM(F248:F265)</f>
        <v>1500</v>
      </c>
      <c r="G266" s="76">
        <f>SUM(G248:G265)</f>
        <v>0</v>
      </c>
      <c r="H266" s="76">
        <v>0</v>
      </c>
      <c r="L266" s="91">
        <f>SUM(D266:K266)</f>
        <v>3600</v>
      </c>
      <c r="M266" s="91">
        <f>+Cuadre!L112</f>
        <v>2115</v>
      </c>
    </row>
    <row r="267" spans="2:14" x14ac:dyDescent="0.25">
      <c r="C267" s="78" t="s">
        <v>652</v>
      </c>
      <c r="D267" s="76">
        <f>+D245+D266</f>
        <v>9844.9599999999991</v>
      </c>
      <c r="E267" s="76">
        <f>+E245+E266</f>
        <v>12262.919999999998</v>
      </c>
      <c r="F267" s="76">
        <f>+F245+F266</f>
        <v>19060</v>
      </c>
      <c r="G267" s="76">
        <f>+G245+G266</f>
        <v>1215</v>
      </c>
      <c r="H267" s="76">
        <f>+H245+H266</f>
        <v>5020</v>
      </c>
      <c r="L267" s="91">
        <f>SUM(D267:K267)</f>
        <v>47402.879999999997</v>
      </c>
      <c r="M267" s="91">
        <f>+M266+M245</f>
        <v>44642.38</v>
      </c>
      <c r="N267" s="91">
        <f>L267-M267</f>
        <v>2760.5</v>
      </c>
    </row>
  </sheetData>
  <pageMargins left="0.7" right="0.7" top="0.75" bottom="0.75" header="0.3" footer="0.3"/>
  <pageSetup orientation="portrait" horizontalDpi="4294967293" verticalDpi="0" r:id="rId1"/>
  <ignoredErrors>
    <ignoredError sqref="J29:J31 J34 J36:J37 J39 J41:J42 J45:J47 J49 J53:J55 J59:J63 J65 J68 J70:J75 J77 J80:J81 J92 J94:J98 J104 J106:J107 J109 J114:J116 J119:J120 J122 J126:J127 J130 J140 J144:J147 J142 J155 J157 J166:J170 J162 J174:J175 J180:J181 J188 J190 J192:J193 J198:J202 J204 J206 J214:J216 J218:J219 J224:J229 J222 J234 J252 J24 J17:J18 J8:J16 J19:J23 J25:J28 J256:J259 J263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A5E4-EFAA-4130-90EA-E18262DABC5C}">
  <dimension ref="B2:Q35"/>
  <sheetViews>
    <sheetView zoomScale="80" zoomScaleNormal="80" workbookViewId="0">
      <selection activeCell="F10" sqref="F10"/>
    </sheetView>
  </sheetViews>
  <sheetFormatPr baseColWidth="10" defaultRowHeight="15" x14ac:dyDescent="0.25"/>
  <cols>
    <col min="1" max="1" width="1.85546875" customWidth="1"/>
    <col min="2" max="2" width="6.42578125" customWidth="1"/>
    <col min="3" max="3" width="32.7109375" customWidth="1"/>
    <col min="4" max="4" width="12.85546875" customWidth="1"/>
    <col min="5" max="5" width="11.140625" customWidth="1"/>
    <col min="6" max="6" width="12.5703125" customWidth="1"/>
    <col min="7" max="7" width="12.28515625" customWidth="1"/>
    <col min="8" max="8" width="13.140625" customWidth="1"/>
    <col min="9" max="9" width="19.5703125" customWidth="1"/>
    <col min="10" max="10" width="3.7109375" customWidth="1"/>
    <col min="11" max="11" width="6.140625" customWidth="1"/>
    <col min="12" max="12" width="26.5703125" customWidth="1"/>
    <col min="13" max="13" width="10.7109375" customWidth="1"/>
    <col min="14" max="14" width="12.140625" customWidth="1"/>
    <col min="15" max="15" width="13.85546875" customWidth="1"/>
    <col min="16" max="16" width="17" customWidth="1"/>
    <col min="18" max="18" width="14.28515625" customWidth="1"/>
  </cols>
  <sheetData>
    <row r="2" spans="2:17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7" x14ac:dyDescent="0.25">
      <c r="B3" s="6" t="s">
        <v>0</v>
      </c>
      <c r="C3" s="6" t="s">
        <v>1</v>
      </c>
      <c r="D3" s="6" t="s">
        <v>77</v>
      </c>
      <c r="E3" s="6" t="s">
        <v>47</v>
      </c>
      <c r="F3" s="12" t="s">
        <v>162</v>
      </c>
      <c r="G3" s="12" t="s">
        <v>76</v>
      </c>
      <c r="H3" s="6" t="s">
        <v>2</v>
      </c>
      <c r="I3" s="6" t="s">
        <v>3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7" x14ac:dyDescent="0.25">
      <c r="B4" s="2"/>
      <c r="C4" s="35" t="s">
        <v>181</v>
      </c>
      <c r="D4" s="36">
        <f>+'MAR2024'!D4+'MAR2024'!D26+'ABR2024'!D23+'MAY2024'!D17+'JUN2024'!D13</f>
        <v>7870</v>
      </c>
      <c r="E4" s="36">
        <f>+'MAR2024'!E4+'MAR2024'!E26+'ABR2024'!E23+'MAY2024'!E17+'JUN2024'!E13</f>
        <v>12916.82</v>
      </c>
      <c r="F4" s="36">
        <f>+'MAR2024'!F4+'MAR2024'!F26+'ABR2024'!F23+'MAY2024'!F17+'JUN2024'!M22</f>
        <v>3900</v>
      </c>
      <c r="G4" s="36">
        <f>+'FEB2024'!F4</f>
        <v>554.96</v>
      </c>
      <c r="H4" s="37">
        <v>45473</v>
      </c>
      <c r="I4" s="38" t="s">
        <v>5</v>
      </c>
      <c r="K4" s="2"/>
      <c r="L4" s="35" t="s">
        <v>436</v>
      </c>
      <c r="M4" s="36">
        <f>+'MAR2024'!M13+'MAR2024'!M4+'ABR2024'!M9+'MAY2024'!M18+'JUN2024'!M8</f>
        <v>1110</v>
      </c>
      <c r="N4" s="37">
        <v>45473</v>
      </c>
      <c r="O4" s="38" t="s">
        <v>5</v>
      </c>
      <c r="P4" s="41"/>
    </row>
    <row r="5" spans="2:17" x14ac:dyDescent="0.25">
      <c r="B5" s="2"/>
      <c r="C5" s="6"/>
      <c r="D5" s="6" t="s">
        <v>77</v>
      </c>
      <c r="E5" s="6" t="s">
        <v>47</v>
      </c>
      <c r="F5" s="47" t="s">
        <v>473</v>
      </c>
      <c r="G5" s="6" t="s">
        <v>2</v>
      </c>
      <c r="H5" s="6" t="s">
        <v>3</v>
      </c>
      <c r="I5" s="6" t="s">
        <v>10</v>
      </c>
      <c r="K5" s="2">
        <v>35</v>
      </c>
      <c r="L5" s="3" t="s">
        <v>482</v>
      </c>
      <c r="M5" s="4">
        <v>35</v>
      </c>
      <c r="N5" s="33">
        <v>45474</v>
      </c>
      <c r="O5" s="2" t="s">
        <v>5</v>
      </c>
      <c r="P5" s="29" t="s">
        <v>479</v>
      </c>
      <c r="Q5" t="s">
        <v>285</v>
      </c>
    </row>
    <row r="6" spans="2:17" ht="15" customHeight="1" x14ac:dyDescent="0.25">
      <c r="B6" s="2">
        <v>130</v>
      </c>
      <c r="C6" s="3" t="s">
        <v>310</v>
      </c>
      <c r="D6" s="4">
        <v>30</v>
      </c>
      <c r="E6" s="4">
        <v>0</v>
      </c>
      <c r="F6" s="4">
        <v>0</v>
      </c>
      <c r="G6" s="5">
        <v>45474</v>
      </c>
      <c r="H6" s="2" t="s">
        <v>22</v>
      </c>
      <c r="I6" s="54" t="s">
        <v>485</v>
      </c>
      <c r="K6" s="2">
        <v>36</v>
      </c>
      <c r="L6" s="3" t="s">
        <v>506</v>
      </c>
      <c r="M6" s="4">
        <v>35</v>
      </c>
      <c r="N6" s="33">
        <v>45478</v>
      </c>
      <c r="O6" s="2" t="s">
        <v>22</v>
      </c>
      <c r="P6" s="54" t="s">
        <v>507</v>
      </c>
      <c r="Q6" t="s">
        <v>285</v>
      </c>
    </row>
    <row r="7" spans="2:17" ht="15" customHeight="1" x14ac:dyDescent="0.25">
      <c r="B7" s="2">
        <v>131</v>
      </c>
      <c r="C7" s="3" t="s">
        <v>487</v>
      </c>
      <c r="D7" s="4">
        <v>120</v>
      </c>
      <c r="E7" s="4">
        <v>1.3</v>
      </c>
      <c r="F7" s="4">
        <v>0</v>
      </c>
      <c r="G7" s="5">
        <v>45474</v>
      </c>
      <c r="H7" s="2" t="s">
        <v>5</v>
      </c>
      <c r="I7" s="54" t="s">
        <v>486</v>
      </c>
      <c r="K7" s="2"/>
      <c r="L7" s="3"/>
      <c r="M7" s="4"/>
      <c r="N7" s="33"/>
      <c r="O7" s="2"/>
      <c r="P7" s="3"/>
    </row>
    <row r="8" spans="2:17" ht="15" customHeight="1" x14ac:dyDescent="0.25">
      <c r="B8" s="2">
        <v>132</v>
      </c>
      <c r="C8" s="3" t="s">
        <v>488</v>
      </c>
      <c r="D8" s="4">
        <v>30</v>
      </c>
      <c r="E8" s="4">
        <v>0</v>
      </c>
      <c r="F8" s="4">
        <v>0</v>
      </c>
      <c r="G8" s="5">
        <v>45477</v>
      </c>
      <c r="H8" s="2" t="s">
        <v>5</v>
      </c>
      <c r="I8" s="54" t="s">
        <v>496</v>
      </c>
      <c r="L8" s="7" t="s">
        <v>6</v>
      </c>
      <c r="M8" s="8">
        <f>SUM(M5:M7)</f>
        <v>70</v>
      </c>
    </row>
    <row r="9" spans="2:17" ht="15" customHeight="1" x14ac:dyDescent="0.25">
      <c r="B9" s="2">
        <v>133</v>
      </c>
      <c r="C9" s="3" t="s">
        <v>494</v>
      </c>
      <c r="D9" s="4">
        <v>0</v>
      </c>
      <c r="E9" s="4">
        <v>150</v>
      </c>
      <c r="F9" s="4">
        <v>0</v>
      </c>
      <c r="G9" s="5">
        <v>45478</v>
      </c>
      <c r="H9" s="2" t="s">
        <v>22</v>
      </c>
      <c r="I9" s="54" t="s">
        <v>502</v>
      </c>
    </row>
    <row r="10" spans="2:17" ht="15" customHeight="1" x14ac:dyDescent="0.25">
      <c r="B10" s="2">
        <v>134</v>
      </c>
      <c r="C10" s="3" t="s">
        <v>30</v>
      </c>
      <c r="D10" s="4">
        <v>0</v>
      </c>
      <c r="E10" s="4">
        <v>0</v>
      </c>
      <c r="F10" s="4">
        <v>1500</v>
      </c>
      <c r="G10" s="5">
        <v>45495</v>
      </c>
      <c r="H10" s="2" t="s">
        <v>5</v>
      </c>
      <c r="I10" s="54" t="s">
        <v>520</v>
      </c>
    </row>
    <row r="11" spans="2:17" ht="15" customHeight="1" x14ac:dyDescent="0.25">
      <c r="C11" s="7" t="s">
        <v>6</v>
      </c>
      <c r="D11" s="8">
        <f>SUM(D6:D10)</f>
        <v>180</v>
      </c>
      <c r="E11" s="8">
        <f>SUM(E6:E10)</f>
        <v>151.30000000000001</v>
      </c>
      <c r="F11" s="8">
        <f>SUM(F6:F10)</f>
        <v>1500</v>
      </c>
      <c r="G11" s="15">
        <f>SUM(D11:F11)</f>
        <v>1831.3</v>
      </c>
    </row>
    <row r="12" spans="2:17" ht="15" customHeight="1" x14ac:dyDescent="0.25"/>
    <row r="13" spans="2:17" ht="15" customHeight="1" x14ac:dyDescent="0.25">
      <c r="K13" s="99" t="s">
        <v>179</v>
      </c>
      <c r="L13" s="100"/>
      <c r="M13" s="100"/>
      <c r="N13" s="100"/>
      <c r="O13" s="100"/>
      <c r="P13" s="101"/>
    </row>
    <row r="14" spans="2:17" ht="15" customHeight="1" x14ac:dyDescent="0.25">
      <c r="K14" s="6" t="s">
        <v>0</v>
      </c>
      <c r="L14" s="6" t="s">
        <v>1</v>
      </c>
      <c r="M14" s="6" t="s">
        <v>102</v>
      </c>
      <c r="N14" s="6" t="s">
        <v>2</v>
      </c>
      <c r="O14" s="6" t="s">
        <v>3</v>
      </c>
      <c r="P14" s="6" t="s">
        <v>10</v>
      </c>
    </row>
    <row r="15" spans="2:17" ht="15" customHeight="1" x14ac:dyDescent="0.25">
      <c r="K15" s="2"/>
      <c r="L15" s="35" t="s">
        <v>436</v>
      </c>
      <c r="M15" s="36">
        <f>+'MAR2024'!M21+'MAR2024'!M27+'ABR2024'!M24+'MAY2024'!M29+'JUN2024'!M22</f>
        <v>3900</v>
      </c>
      <c r="N15" s="37">
        <v>45473</v>
      </c>
      <c r="O15" s="38" t="s">
        <v>5</v>
      </c>
      <c r="P15" s="41"/>
    </row>
    <row r="16" spans="2:17" ht="15" customHeight="1" x14ac:dyDescent="0.25">
      <c r="K16" s="2">
        <v>20</v>
      </c>
      <c r="L16" s="3" t="s">
        <v>488</v>
      </c>
      <c r="M16" s="4">
        <f>100</f>
        <v>100</v>
      </c>
      <c r="N16" s="5">
        <v>45477</v>
      </c>
      <c r="O16" s="2" t="s">
        <v>5</v>
      </c>
      <c r="P16" s="54" t="s">
        <v>497</v>
      </c>
    </row>
    <row r="17" spans="3:16" ht="15" customHeight="1" x14ac:dyDescent="0.25">
      <c r="K17" s="2">
        <v>21</v>
      </c>
      <c r="L17" s="3" t="s">
        <v>167</v>
      </c>
      <c r="M17" s="4">
        <v>100</v>
      </c>
      <c r="N17" s="5">
        <v>45477</v>
      </c>
      <c r="O17" s="2" t="s">
        <v>5</v>
      </c>
      <c r="P17" s="54" t="s">
        <v>498</v>
      </c>
    </row>
    <row r="18" spans="3:16" x14ac:dyDescent="0.25">
      <c r="K18" s="2">
        <v>22</v>
      </c>
      <c r="L18" s="3" t="s">
        <v>503</v>
      </c>
      <c r="M18" s="4">
        <v>100</v>
      </c>
      <c r="N18" s="5">
        <v>45478</v>
      </c>
      <c r="O18" s="2" t="s">
        <v>5</v>
      </c>
      <c r="P18" s="54" t="s">
        <v>504</v>
      </c>
    </row>
    <row r="19" spans="3:16" x14ac:dyDescent="0.25">
      <c r="L19" s="49" t="s">
        <v>6</v>
      </c>
      <c r="M19" s="50">
        <f>SUM(M16:M18)</f>
        <v>300</v>
      </c>
    </row>
    <row r="20" spans="3:16" x14ac:dyDescent="0.25">
      <c r="C20" t="s">
        <v>171</v>
      </c>
      <c r="D20" s="1">
        <v>1</v>
      </c>
    </row>
    <row r="21" spans="3:16" x14ac:dyDescent="0.25">
      <c r="C21" t="s">
        <v>172</v>
      </c>
      <c r="D21" s="1">
        <v>2</v>
      </c>
    </row>
    <row r="22" spans="3:16" x14ac:dyDescent="0.25">
      <c r="C22" t="s">
        <v>333</v>
      </c>
      <c r="D22" s="1">
        <v>0</v>
      </c>
    </row>
    <row r="23" spans="3:16" x14ac:dyDescent="0.25">
      <c r="C23" t="s">
        <v>175</v>
      </c>
      <c r="D23" s="1">
        <v>2</v>
      </c>
      <c r="L23" s="12" t="s">
        <v>205</v>
      </c>
      <c r="M23" s="15">
        <f>+'ENE2024'!M47</f>
        <v>6466.33</v>
      </c>
    </row>
    <row r="24" spans="3:16" x14ac:dyDescent="0.25">
      <c r="D24" s="1"/>
      <c r="L24" s="55"/>
    </row>
    <row r="25" spans="3:16" x14ac:dyDescent="0.25">
      <c r="D25" s="1"/>
      <c r="L25" s="12" t="s">
        <v>206</v>
      </c>
      <c r="M25" s="15">
        <f>+'FEB2024'!M39</f>
        <v>5121.8899999999994</v>
      </c>
    </row>
    <row r="26" spans="3:16" x14ac:dyDescent="0.25">
      <c r="L26" s="55"/>
    </row>
    <row r="27" spans="3:16" x14ac:dyDescent="0.25">
      <c r="L27" s="12" t="s">
        <v>207</v>
      </c>
      <c r="M27" s="15">
        <f>+'MAR2024'!M34</f>
        <v>4802.5599999999995</v>
      </c>
    </row>
    <row r="29" spans="3:16" x14ac:dyDescent="0.25">
      <c r="L29" s="12" t="s">
        <v>291</v>
      </c>
      <c r="M29" s="15">
        <f>+'ABR2024'!M33</f>
        <v>2602</v>
      </c>
    </row>
    <row r="31" spans="3:16" x14ac:dyDescent="0.25">
      <c r="L31" s="12" t="s">
        <v>358</v>
      </c>
      <c r="M31" s="15">
        <f>+'MAY2024'!M41</f>
        <v>6144</v>
      </c>
    </row>
    <row r="33" spans="12:13" x14ac:dyDescent="0.25">
      <c r="L33" s="12" t="s">
        <v>431</v>
      </c>
      <c r="M33" s="15">
        <f>+'JUN2024'!M36</f>
        <v>4115</v>
      </c>
    </row>
    <row r="35" spans="12:13" x14ac:dyDescent="0.25">
      <c r="L35" s="12" t="s">
        <v>483</v>
      </c>
      <c r="M35" s="15">
        <f>+G11+M8+M19</f>
        <v>2201.3000000000002</v>
      </c>
    </row>
  </sheetData>
  <mergeCells count="3">
    <mergeCell ref="B2:I2"/>
    <mergeCell ref="K2:P2"/>
    <mergeCell ref="K13:P13"/>
  </mergeCells>
  <pageMargins left="0.7" right="0.7" top="0.75" bottom="0.75" header="0.3" footer="0.3"/>
  <ignoredErrors>
    <ignoredError sqref="P5:P6 I6 I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48AE5-3DAB-468F-A785-624F5CD35E3E}">
  <dimension ref="B2:Q36"/>
  <sheetViews>
    <sheetView zoomScale="80" zoomScaleNormal="80" workbookViewId="0">
      <selection activeCell="E11" sqref="E11"/>
    </sheetView>
  </sheetViews>
  <sheetFormatPr baseColWidth="10" defaultRowHeight="15" x14ac:dyDescent="0.25"/>
  <cols>
    <col min="1" max="1" width="1.85546875" customWidth="1"/>
    <col min="2" max="2" width="6.42578125" customWidth="1"/>
    <col min="3" max="3" width="32.7109375" customWidth="1"/>
    <col min="4" max="4" width="12.85546875" customWidth="1"/>
    <col min="5" max="5" width="11.140625" customWidth="1"/>
    <col min="6" max="6" width="12.5703125" customWidth="1"/>
    <col min="7" max="7" width="12.28515625" customWidth="1"/>
    <col min="8" max="8" width="13.140625" customWidth="1"/>
    <col min="9" max="9" width="19.5703125" customWidth="1"/>
    <col min="10" max="10" width="3.7109375" customWidth="1"/>
    <col min="11" max="11" width="6.140625" customWidth="1"/>
    <col min="12" max="12" width="26.5703125" customWidth="1"/>
    <col min="13" max="13" width="10.7109375" customWidth="1"/>
    <col min="14" max="14" width="12.140625" customWidth="1"/>
    <col min="15" max="15" width="13.85546875" customWidth="1"/>
    <col min="16" max="16" width="17" customWidth="1"/>
    <col min="18" max="18" width="14.28515625" customWidth="1"/>
  </cols>
  <sheetData>
    <row r="2" spans="2:17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7" x14ac:dyDescent="0.25">
      <c r="B3" s="6" t="s">
        <v>0</v>
      </c>
      <c r="C3" s="6" t="s">
        <v>1</v>
      </c>
      <c r="D3" s="6" t="s">
        <v>77</v>
      </c>
      <c r="E3" s="6" t="s">
        <v>47</v>
      </c>
      <c r="F3" s="12" t="s">
        <v>162</v>
      </c>
      <c r="G3" s="12" t="s">
        <v>76</v>
      </c>
      <c r="H3" s="6" t="s">
        <v>2</v>
      </c>
      <c r="I3" s="6" t="s">
        <v>3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7" x14ac:dyDescent="0.25">
      <c r="B4" s="2"/>
      <c r="C4" s="35" t="s">
        <v>181</v>
      </c>
      <c r="D4" s="36">
        <f>+'MAR2024'!D4+'MAR2024'!D26+'ABR2024'!D23+'MAY2024'!D17+'JUN2024'!D13+'JUL2024'!D11</f>
        <v>8050</v>
      </c>
      <c r="E4" s="36">
        <f>+'MAR2024'!E4+'MAR2024'!E26+'ABR2024'!E23+'MAY2024'!E17+'JUN2024'!E13+'JUL2024'!E11</f>
        <v>13068.119999999999</v>
      </c>
      <c r="F4" s="36">
        <f>+'MAR2024'!F4+'MAR2024'!F26+'ABR2024'!F23+'MAY2024'!F17+'JUN2024'!M22+'JUL2024'!M19</f>
        <v>4200</v>
      </c>
      <c r="G4" s="36">
        <f>+'FEB2024'!F4</f>
        <v>554.96</v>
      </c>
      <c r="H4" s="37">
        <v>45504</v>
      </c>
      <c r="I4" s="38" t="s">
        <v>5</v>
      </c>
      <c r="K4" s="2"/>
      <c r="L4" s="35" t="s">
        <v>436</v>
      </c>
      <c r="M4" s="36">
        <f>+'MAR2024'!M13+'MAR2024'!M4+'ABR2024'!M9+'MAY2024'!M18+'JUN2024'!M8+'JUL2024'!M8</f>
        <v>1180</v>
      </c>
      <c r="N4" s="37">
        <v>45504</v>
      </c>
      <c r="O4" s="38" t="s">
        <v>5</v>
      </c>
      <c r="P4" s="41"/>
    </row>
    <row r="5" spans="2:17" x14ac:dyDescent="0.25">
      <c r="B5" s="2"/>
      <c r="C5" s="6"/>
      <c r="D5" s="6" t="s">
        <v>77</v>
      </c>
      <c r="E5" s="6" t="s">
        <v>47</v>
      </c>
      <c r="F5" s="47" t="s">
        <v>473</v>
      </c>
      <c r="G5" s="6" t="s">
        <v>2</v>
      </c>
      <c r="H5" s="6" t="s">
        <v>3</v>
      </c>
      <c r="I5" s="6" t="s">
        <v>10</v>
      </c>
      <c r="K5" s="2">
        <v>37</v>
      </c>
      <c r="L5" s="3" t="s">
        <v>546</v>
      </c>
      <c r="M5" s="4">
        <v>35</v>
      </c>
      <c r="N5" s="33">
        <v>45520</v>
      </c>
      <c r="O5" s="2" t="s">
        <v>8</v>
      </c>
      <c r="P5" s="29" t="s">
        <v>547</v>
      </c>
      <c r="Q5" t="s">
        <v>285</v>
      </c>
    </row>
    <row r="6" spans="2:17" ht="15" customHeight="1" x14ac:dyDescent="0.25">
      <c r="B6" s="2">
        <v>135</v>
      </c>
      <c r="C6" s="3" t="s">
        <v>308</v>
      </c>
      <c r="D6" s="4">
        <v>40</v>
      </c>
      <c r="E6" s="4">
        <v>0</v>
      </c>
      <c r="F6" s="4">
        <v>0</v>
      </c>
      <c r="G6" s="5">
        <v>45506</v>
      </c>
      <c r="H6" s="2" t="s">
        <v>8</v>
      </c>
      <c r="I6" s="54" t="s">
        <v>535</v>
      </c>
      <c r="L6" s="7" t="s">
        <v>6</v>
      </c>
      <c r="M6" s="8">
        <f>+M5</f>
        <v>35</v>
      </c>
    </row>
    <row r="7" spans="2:17" ht="15" customHeight="1" x14ac:dyDescent="0.25">
      <c r="B7" s="2">
        <v>136</v>
      </c>
      <c r="C7" s="3" t="s">
        <v>29</v>
      </c>
      <c r="D7" s="4">
        <v>30</v>
      </c>
      <c r="E7" s="4">
        <v>0</v>
      </c>
      <c r="F7" s="4">
        <v>0</v>
      </c>
      <c r="G7" s="5">
        <v>45516</v>
      </c>
      <c r="H7" s="2" t="s">
        <v>22</v>
      </c>
      <c r="I7" s="54" t="s">
        <v>542</v>
      </c>
    </row>
    <row r="8" spans="2:17" ht="15" customHeight="1" x14ac:dyDescent="0.25">
      <c r="B8" s="2">
        <v>137</v>
      </c>
      <c r="C8" s="3" t="s">
        <v>543</v>
      </c>
      <c r="D8" s="4">
        <v>0</v>
      </c>
      <c r="E8" s="4">
        <v>0</v>
      </c>
      <c r="F8" s="4">
        <f>200+200+100+100+200+120+240+200+100+100+200+1440+200+200+200+200+120+120+120+100+200+400+100+100+200+100+300+200+240+200+240+80+200+400+200+200+120+200+100+300</f>
        <v>8540</v>
      </c>
      <c r="G8" s="5"/>
      <c r="H8" s="2"/>
      <c r="I8" s="54"/>
    </row>
    <row r="9" spans="2:17" ht="15" customHeight="1" x14ac:dyDescent="0.25">
      <c r="B9" s="2">
        <v>138</v>
      </c>
      <c r="C9" s="3" t="s">
        <v>219</v>
      </c>
      <c r="D9" s="4">
        <v>0</v>
      </c>
      <c r="E9" s="4">
        <v>120</v>
      </c>
      <c r="F9" s="4">
        <v>0</v>
      </c>
      <c r="G9" s="5">
        <v>45527</v>
      </c>
      <c r="H9" s="2" t="s">
        <v>550</v>
      </c>
      <c r="I9" s="54" t="s">
        <v>556</v>
      </c>
    </row>
    <row r="10" spans="2:17" ht="15" customHeight="1" x14ac:dyDescent="0.25">
      <c r="B10" s="2">
        <v>139</v>
      </c>
      <c r="C10" s="3" t="s">
        <v>28</v>
      </c>
      <c r="D10" s="4">
        <v>0</v>
      </c>
      <c r="E10" s="4">
        <v>200</v>
      </c>
      <c r="F10" s="4">
        <v>0</v>
      </c>
      <c r="G10" s="5">
        <v>45531</v>
      </c>
      <c r="H10" s="2" t="s">
        <v>557</v>
      </c>
      <c r="I10" s="54" t="s">
        <v>558</v>
      </c>
    </row>
    <row r="11" spans="2:17" ht="15" customHeight="1" x14ac:dyDescent="0.25">
      <c r="B11" s="2">
        <v>140</v>
      </c>
      <c r="C11" s="3" t="s">
        <v>559</v>
      </c>
      <c r="D11" s="4">
        <v>120</v>
      </c>
      <c r="E11" s="4">
        <v>80</v>
      </c>
      <c r="F11" s="4">
        <v>0</v>
      </c>
      <c r="G11" s="5">
        <v>45531</v>
      </c>
      <c r="H11" s="2" t="s">
        <v>22</v>
      </c>
      <c r="I11" s="54" t="s">
        <v>560</v>
      </c>
    </row>
    <row r="12" spans="2:17" ht="15" customHeight="1" x14ac:dyDescent="0.25">
      <c r="B12" s="2">
        <v>141</v>
      </c>
      <c r="C12" s="3" t="s">
        <v>563</v>
      </c>
      <c r="D12" s="4">
        <v>120</v>
      </c>
      <c r="E12" s="4">
        <v>0</v>
      </c>
      <c r="F12" s="4">
        <v>0</v>
      </c>
      <c r="G12" s="5">
        <v>45535</v>
      </c>
      <c r="H12" s="2" t="s">
        <v>550</v>
      </c>
      <c r="I12" s="54" t="s">
        <v>572</v>
      </c>
    </row>
    <row r="13" spans="2:17" ht="15" customHeight="1" x14ac:dyDescent="0.25">
      <c r="C13" s="7" t="s">
        <v>6</v>
      </c>
      <c r="D13" s="8">
        <f>SUM(D6:D12)</f>
        <v>310</v>
      </c>
      <c r="E13" s="8">
        <f>SUM(E6:E12)</f>
        <v>400</v>
      </c>
      <c r="F13" s="8">
        <f>SUM(F6:F12)</f>
        <v>8540</v>
      </c>
      <c r="G13" s="15">
        <f>SUM(D13:F13)</f>
        <v>9250</v>
      </c>
      <c r="K13" s="99" t="s">
        <v>179</v>
      </c>
      <c r="L13" s="100"/>
      <c r="M13" s="100"/>
      <c r="N13" s="100"/>
      <c r="O13" s="100"/>
      <c r="P13" s="101"/>
    </row>
    <row r="14" spans="2:17" ht="15" customHeight="1" x14ac:dyDescent="0.25">
      <c r="K14" s="6" t="s">
        <v>0</v>
      </c>
      <c r="L14" s="6" t="s">
        <v>1</v>
      </c>
      <c r="M14" s="6" t="s">
        <v>102</v>
      </c>
      <c r="N14" s="6" t="s">
        <v>2</v>
      </c>
      <c r="O14" s="6" t="s">
        <v>3</v>
      </c>
      <c r="P14" s="6" t="s">
        <v>10</v>
      </c>
    </row>
    <row r="15" spans="2:17" ht="15" customHeight="1" x14ac:dyDescent="0.25">
      <c r="K15" s="2"/>
      <c r="L15" s="35" t="s">
        <v>436</v>
      </c>
      <c r="M15" s="36">
        <f>+'MAR2024'!M21+'MAR2024'!M27+'ABR2024'!M24+'MAY2024'!M29+'JUN2024'!M22+'JUL2024'!M19</f>
        <v>4200</v>
      </c>
      <c r="N15" s="37">
        <v>45504</v>
      </c>
      <c r="O15" s="38" t="s">
        <v>5</v>
      </c>
      <c r="P15" s="41"/>
    </row>
    <row r="16" spans="2:17" ht="15" customHeight="1" x14ac:dyDescent="0.25">
      <c r="K16" s="2">
        <v>23</v>
      </c>
      <c r="L16" s="3"/>
      <c r="M16" s="4">
        <v>0</v>
      </c>
      <c r="N16" s="5"/>
      <c r="O16" s="2"/>
      <c r="P16" s="54"/>
    </row>
    <row r="17" spans="3:16" ht="15" customHeight="1" x14ac:dyDescent="0.25">
      <c r="K17" s="2">
        <v>24</v>
      </c>
      <c r="L17" s="3"/>
      <c r="M17" s="4">
        <v>0</v>
      </c>
      <c r="N17" s="5"/>
      <c r="O17" s="2"/>
      <c r="P17" s="54"/>
    </row>
    <row r="18" spans="3:16" x14ac:dyDescent="0.25">
      <c r="K18" s="2">
        <v>25</v>
      </c>
      <c r="L18" s="3"/>
      <c r="M18" s="4">
        <v>0</v>
      </c>
      <c r="N18" s="5"/>
      <c r="O18" s="2"/>
      <c r="P18" s="54"/>
    </row>
    <row r="19" spans="3:16" x14ac:dyDescent="0.25">
      <c r="K19" s="2">
        <v>26</v>
      </c>
      <c r="L19" s="3"/>
      <c r="M19" s="4"/>
      <c r="N19" s="5"/>
      <c r="O19" s="2"/>
      <c r="P19" s="54"/>
    </row>
    <row r="20" spans="3:16" x14ac:dyDescent="0.25">
      <c r="L20" s="49" t="s">
        <v>6</v>
      </c>
      <c r="M20" s="50">
        <f>SUM(M16:M19)</f>
        <v>0</v>
      </c>
    </row>
    <row r="21" spans="3:16" x14ac:dyDescent="0.25">
      <c r="C21" t="s">
        <v>171</v>
      </c>
      <c r="D21" s="1">
        <v>2</v>
      </c>
    </row>
    <row r="22" spans="3:16" x14ac:dyDescent="0.25">
      <c r="C22" t="s">
        <v>172</v>
      </c>
      <c r="D22" s="1">
        <v>2</v>
      </c>
    </row>
    <row r="23" spans="3:16" x14ac:dyDescent="0.25">
      <c r="C23" t="s">
        <v>333</v>
      </c>
      <c r="D23" s="1">
        <v>0</v>
      </c>
    </row>
    <row r="24" spans="3:16" x14ac:dyDescent="0.25">
      <c r="C24" t="s">
        <v>175</v>
      </c>
      <c r="D24" s="1">
        <v>0</v>
      </c>
      <c r="L24" s="12" t="s">
        <v>205</v>
      </c>
      <c r="M24" s="15">
        <f>+'ENE2024'!M47</f>
        <v>6466.33</v>
      </c>
    </row>
    <row r="25" spans="3:16" x14ac:dyDescent="0.25">
      <c r="D25" s="1"/>
      <c r="L25" s="55"/>
    </row>
    <row r="26" spans="3:16" x14ac:dyDescent="0.25">
      <c r="D26" s="1"/>
      <c r="L26" s="12" t="s">
        <v>206</v>
      </c>
      <c r="M26" s="15">
        <f>+'FEB2024'!M39</f>
        <v>5121.8899999999994</v>
      </c>
    </row>
    <row r="27" spans="3:16" x14ac:dyDescent="0.25">
      <c r="L27" s="55"/>
    </row>
    <row r="28" spans="3:16" x14ac:dyDescent="0.25">
      <c r="L28" s="12" t="s">
        <v>207</v>
      </c>
      <c r="M28" s="15">
        <f>+'MAR2024'!M34</f>
        <v>4802.5599999999995</v>
      </c>
    </row>
    <row r="30" spans="3:16" x14ac:dyDescent="0.25">
      <c r="L30" s="12" t="s">
        <v>291</v>
      </c>
      <c r="M30" s="15">
        <f>+'ABR2024'!M33</f>
        <v>2602</v>
      </c>
    </row>
    <row r="32" spans="3:16" x14ac:dyDescent="0.25">
      <c r="L32" s="12" t="s">
        <v>358</v>
      </c>
      <c r="M32" s="15">
        <f>+'MAY2024'!M41</f>
        <v>6144</v>
      </c>
    </row>
    <row r="34" spans="12:13" x14ac:dyDescent="0.25">
      <c r="L34" s="12" t="s">
        <v>431</v>
      </c>
      <c r="M34" s="15">
        <f>+'JUN2024'!M36</f>
        <v>4115</v>
      </c>
    </row>
    <row r="36" spans="12:13" x14ac:dyDescent="0.25">
      <c r="L36" s="12" t="s">
        <v>483</v>
      </c>
      <c r="M36" s="15">
        <f>+'JUL2024'!M35</f>
        <v>2201.3000000000002</v>
      </c>
    </row>
  </sheetData>
  <mergeCells count="3">
    <mergeCell ref="B2:I2"/>
    <mergeCell ref="K2:P2"/>
    <mergeCell ref="K13:P13"/>
  </mergeCells>
  <pageMargins left="0.7" right="0.7" top="0.75" bottom="0.75" header="0.3" footer="0.3"/>
  <ignoredErrors>
    <ignoredError sqref="I7 P5 I10:I1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0314-2B03-4162-874E-ED72A86C3C06}">
  <dimension ref="B2:P30"/>
  <sheetViews>
    <sheetView zoomScale="80" zoomScaleNormal="80" workbookViewId="0">
      <selection activeCell="I22" sqref="I22"/>
    </sheetView>
  </sheetViews>
  <sheetFormatPr baseColWidth="10" defaultRowHeight="15" x14ac:dyDescent="0.25"/>
  <cols>
    <col min="1" max="1" width="1.85546875" customWidth="1"/>
    <col min="2" max="2" width="6.42578125" customWidth="1"/>
    <col min="3" max="3" width="34.5703125" customWidth="1"/>
    <col min="4" max="4" width="12.85546875" customWidth="1"/>
    <col min="5" max="5" width="11.140625" customWidth="1"/>
    <col min="6" max="6" width="12.5703125" customWidth="1"/>
    <col min="7" max="7" width="12.28515625" customWidth="1"/>
    <col min="8" max="8" width="13.140625" customWidth="1"/>
    <col min="9" max="9" width="19.5703125" customWidth="1"/>
    <col min="10" max="10" width="3.7109375" customWidth="1"/>
    <col min="11" max="11" width="6.140625" customWidth="1"/>
    <col min="12" max="12" width="26.5703125" customWidth="1"/>
    <col min="13" max="13" width="10.7109375" customWidth="1"/>
    <col min="14" max="14" width="12.140625" customWidth="1"/>
    <col min="15" max="15" width="13.85546875" customWidth="1"/>
    <col min="16" max="16" width="17" customWidth="1"/>
    <col min="18" max="18" width="14.28515625" customWidth="1"/>
  </cols>
  <sheetData>
    <row r="2" spans="2:16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6" x14ac:dyDescent="0.25">
      <c r="B3" s="6" t="s">
        <v>0</v>
      </c>
      <c r="C3" s="6" t="s">
        <v>1</v>
      </c>
      <c r="D3" s="6" t="s">
        <v>77</v>
      </c>
      <c r="E3" s="6" t="s">
        <v>47</v>
      </c>
      <c r="F3" s="12" t="s">
        <v>473</v>
      </c>
      <c r="G3" s="12" t="s">
        <v>76</v>
      </c>
      <c r="H3" s="6" t="s">
        <v>2</v>
      </c>
      <c r="I3" s="6" t="s">
        <v>3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6" x14ac:dyDescent="0.25">
      <c r="B4" s="2"/>
      <c r="C4" s="35" t="s">
        <v>181</v>
      </c>
      <c r="D4" s="36">
        <f>+'MAR2024'!D4+'MAR2024'!D26+'ABR2024'!D23+'MAY2024'!D17+'JUN2024'!D13+'JUL2024'!D11+'AGO2024'!D13</f>
        <v>8360</v>
      </c>
      <c r="E4" s="36">
        <f>+'MAR2024'!E4+'MAR2024'!E26+'ABR2024'!E23+'MAY2024'!E17+'JUN2024'!E13+'JUL2024'!E11+'AGO2024'!E13</f>
        <v>13468.119999999999</v>
      </c>
      <c r="F4" s="36">
        <f>+'JUL2024'!F10+'AGO2024'!F13</f>
        <v>10040</v>
      </c>
      <c r="G4" s="36">
        <f>+'FEB2024'!F4</f>
        <v>554.96</v>
      </c>
      <c r="H4" s="37">
        <v>45535</v>
      </c>
      <c r="I4" s="38" t="s">
        <v>5</v>
      </c>
      <c r="K4" s="2"/>
      <c r="L4" s="35" t="s">
        <v>436</v>
      </c>
      <c r="M4" s="36">
        <f>+'MAR2024'!M13+'MAR2024'!M4+'ABR2024'!M9+'MAY2024'!M18+'JUN2024'!M8+'JUL2024'!M8+'AGO2024'!M6</f>
        <v>1215</v>
      </c>
      <c r="N4" s="37">
        <v>45535</v>
      </c>
      <c r="O4" s="38" t="s">
        <v>5</v>
      </c>
      <c r="P4" s="41"/>
    </row>
    <row r="5" spans="2:16" x14ac:dyDescent="0.25">
      <c r="B5" s="2"/>
      <c r="C5" s="6"/>
      <c r="D5" s="6" t="s">
        <v>77</v>
      </c>
      <c r="E5" s="6" t="s">
        <v>47</v>
      </c>
      <c r="F5" s="47" t="s">
        <v>473</v>
      </c>
      <c r="G5" s="6" t="s">
        <v>2</v>
      </c>
      <c r="H5" s="6" t="s">
        <v>3</v>
      </c>
      <c r="I5" s="6" t="s">
        <v>10</v>
      </c>
      <c r="K5" s="2">
        <v>38</v>
      </c>
      <c r="L5" s="3"/>
      <c r="M5" s="4"/>
      <c r="N5" s="33"/>
      <c r="O5" s="2"/>
      <c r="P5" s="3"/>
    </row>
    <row r="6" spans="2:16" ht="15" customHeight="1" x14ac:dyDescent="0.25">
      <c r="B6" s="2">
        <v>142</v>
      </c>
      <c r="C6" s="3" t="s">
        <v>568</v>
      </c>
      <c r="D6" s="4">
        <v>120</v>
      </c>
      <c r="E6" s="4">
        <v>27.4</v>
      </c>
      <c r="F6" s="4">
        <v>0</v>
      </c>
      <c r="G6" s="5">
        <v>45536</v>
      </c>
      <c r="H6" s="2" t="s">
        <v>22</v>
      </c>
      <c r="I6" s="54" t="s">
        <v>570</v>
      </c>
      <c r="K6" s="2">
        <v>39</v>
      </c>
      <c r="L6" s="3"/>
      <c r="M6" s="4"/>
      <c r="N6" s="33"/>
      <c r="O6" s="2"/>
      <c r="P6" s="3"/>
    </row>
    <row r="7" spans="2:16" ht="15" customHeight="1" x14ac:dyDescent="0.25">
      <c r="B7" s="2">
        <v>143</v>
      </c>
      <c r="C7" s="3" t="s">
        <v>569</v>
      </c>
      <c r="D7" s="4">
        <v>120</v>
      </c>
      <c r="E7" s="4">
        <v>27.4</v>
      </c>
      <c r="F7" s="4">
        <v>0</v>
      </c>
      <c r="G7" s="5">
        <v>45536</v>
      </c>
      <c r="H7" s="2" t="s">
        <v>22</v>
      </c>
      <c r="I7" s="54" t="s">
        <v>570</v>
      </c>
      <c r="K7" s="2">
        <v>40</v>
      </c>
      <c r="L7" s="3"/>
      <c r="M7" s="4"/>
      <c r="N7" s="33"/>
      <c r="O7" s="2"/>
      <c r="P7" s="3"/>
    </row>
    <row r="8" spans="2:16" ht="15" customHeight="1" x14ac:dyDescent="0.25">
      <c r="B8" s="2">
        <v>144</v>
      </c>
      <c r="C8" s="3" t="s">
        <v>573</v>
      </c>
      <c r="D8" s="4">
        <v>120</v>
      </c>
      <c r="E8" s="4">
        <v>0</v>
      </c>
      <c r="F8" s="4">
        <v>0</v>
      </c>
      <c r="G8" s="5">
        <v>45536</v>
      </c>
      <c r="H8" s="2" t="s">
        <v>22</v>
      </c>
      <c r="I8" s="54" t="s">
        <v>574</v>
      </c>
      <c r="L8" s="7" t="s">
        <v>6</v>
      </c>
      <c r="M8" s="8">
        <f>SUM(M5:M7)</f>
        <v>0</v>
      </c>
    </row>
    <row r="9" spans="2:16" ht="15" customHeight="1" x14ac:dyDescent="0.25">
      <c r="B9" s="2">
        <v>145</v>
      </c>
      <c r="C9" s="3" t="s">
        <v>576</v>
      </c>
      <c r="D9" s="4">
        <v>0</v>
      </c>
      <c r="E9" s="4">
        <v>100</v>
      </c>
      <c r="F9" s="4">
        <v>0</v>
      </c>
      <c r="G9" s="5">
        <v>45538</v>
      </c>
      <c r="H9" s="2" t="s">
        <v>22</v>
      </c>
      <c r="I9" s="54" t="s">
        <v>577</v>
      </c>
    </row>
    <row r="10" spans="2:16" ht="15" customHeight="1" x14ac:dyDescent="0.25">
      <c r="B10" s="2">
        <v>146</v>
      </c>
      <c r="C10" s="3" t="s">
        <v>578</v>
      </c>
      <c r="D10" s="4">
        <v>120</v>
      </c>
      <c r="E10" s="4">
        <v>0</v>
      </c>
      <c r="F10" s="4">
        <v>0</v>
      </c>
      <c r="G10" s="5">
        <v>45538</v>
      </c>
      <c r="H10" s="2" t="s">
        <v>22</v>
      </c>
      <c r="I10" s="54" t="s">
        <v>579</v>
      </c>
    </row>
    <row r="11" spans="2:16" ht="15" customHeight="1" x14ac:dyDescent="0.25">
      <c r="B11" s="2">
        <v>147</v>
      </c>
      <c r="C11" s="3" t="s">
        <v>11</v>
      </c>
      <c r="D11" s="4">
        <v>0</v>
      </c>
      <c r="E11" s="4">
        <v>0</v>
      </c>
      <c r="F11" s="4">
        <v>250</v>
      </c>
      <c r="G11" s="5">
        <v>45545</v>
      </c>
      <c r="H11" s="2" t="s">
        <v>550</v>
      </c>
      <c r="I11" s="54" t="s">
        <v>581</v>
      </c>
    </row>
    <row r="12" spans="2:16" ht="14.25" customHeight="1" x14ac:dyDescent="0.25">
      <c r="B12" s="2">
        <v>148</v>
      </c>
      <c r="C12" s="3" t="s">
        <v>21</v>
      </c>
      <c r="D12" s="4">
        <v>0</v>
      </c>
      <c r="E12" s="4">
        <v>0</v>
      </c>
      <c r="F12" s="4">
        <v>100</v>
      </c>
      <c r="G12" s="5">
        <v>45546</v>
      </c>
      <c r="H12" s="2" t="s">
        <v>22</v>
      </c>
      <c r="I12" s="54" t="s">
        <v>584</v>
      </c>
    </row>
    <row r="13" spans="2:16" ht="15" customHeight="1" x14ac:dyDescent="0.25">
      <c r="B13" s="2">
        <v>149</v>
      </c>
      <c r="C13" s="3" t="s">
        <v>587</v>
      </c>
      <c r="D13" s="4">
        <v>0</v>
      </c>
      <c r="E13" s="4">
        <v>0</v>
      </c>
      <c r="F13" s="4">
        <v>350</v>
      </c>
      <c r="G13" s="5">
        <v>45548</v>
      </c>
      <c r="H13" s="2" t="s">
        <v>550</v>
      </c>
      <c r="I13" s="54" t="s">
        <v>588</v>
      </c>
    </row>
    <row r="14" spans="2:16" ht="15" customHeight="1" x14ac:dyDescent="0.25">
      <c r="B14" s="2">
        <v>150</v>
      </c>
      <c r="C14" s="3" t="s">
        <v>585</v>
      </c>
      <c r="D14" s="4">
        <v>0</v>
      </c>
      <c r="E14" s="4">
        <v>0</v>
      </c>
      <c r="F14" s="4">
        <v>120</v>
      </c>
      <c r="G14" s="5">
        <v>45551</v>
      </c>
      <c r="H14" s="2" t="s">
        <v>22</v>
      </c>
      <c r="I14" s="54" t="s">
        <v>586</v>
      </c>
    </row>
    <row r="15" spans="2:16" ht="15" customHeight="1" x14ac:dyDescent="0.25">
      <c r="B15" s="2">
        <v>151</v>
      </c>
      <c r="C15" s="3" t="s">
        <v>29</v>
      </c>
      <c r="D15" s="4">
        <v>30</v>
      </c>
      <c r="E15" s="4">
        <v>0</v>
      </c>
      <c r="F15" s="4">
        <v>0</v>
      </c>
      <c r="G15" s="5">
        <v>45565</v>
      </c>
      <c r="H15" s="2" t="s">
        <v>5</v>
      </c>
      <c r="I15" s="54" t="s">
        <v>591</v>
      </c>
    </row>
    <row r="16" spans="2:16" ht="15" customHeight="1" x14ac:dyDescent="0.25">
      <c r="C16" s="7" t="s">
        <v>6</v>
      </c>
      <c r="D16" s="8">
        <f>SUM(D6:D15)</f>
        <v>510</v>
      </c>
      <c r="E16" s="8">
        <f>SUM(E6:E15)</f>
        <v>154.80000000000001</v>
      </c>
      <c r="F16" s="8">
        <f>SUM(F6:F15)</f>
        <v>820</v>
      </c>
      <c r="G16" s="15">
        <f>SUM(D16:F16)</f>
        <v>1484.8</v>
      </c>
      <c r="L16" s="12" t="s">
        <v>205</v>
      </c>
      <c r="M16" s="15">
        <f>+'ENE2024'!M47</f>
        <v>6466.33</v>
      </c>
    </row>
    <row r="17" spans="3:13" ht="15" customHeight="1" x14ac:dyDescent="0.25">
      <c r="L17" s="55"/>
    </row>
    <row r="18" spans="3:13" ht="15" customHeight="1" x14ac:dyDescent="0.25">
      <c r="L18" s="12" t="s">
        <v>206</v>
      </c>
      <c r="M18" s="15">
        <f>+'FEB2024'!M39</f>
        <v>5121.8899999999994</v>
      </c>
    </row>
    <row r="19" spans="3:13" ht="15" customHeight="1" x14ac:dyDescent="0.25">
      <c r="L19" s="55"/>
    </row>
    <row r="20" spans="3:13" ht="15" customHeight="1" x14ac:dyDescent="0.25">
      <c r="L20" s="12" t="s">
        <v>207</v>
      </c>
      <c r="M20" s="15">
        <f>+'MAR2024'!M34</f>
        <v>4802.5599999999995</v>
      </c>
    </row>
    <row r="21" spans="3:13" x14ac:dyDescent="0.25">
      <c r="G21" t="s">
        <v>315</v>
      </c>
    </row>
    <row r="22" spans="3:13" x14ac:dyDescent="0.25">
      <c r="L22" s="12" t="s">
        <v>291</v>
      </c>
      <c r="M22" s="15">
        <f>+'ABR2024'!M33</f>
        <v>2602</v>
      </c>
    </row>
    <row r="24" spans="3:13" x14ac:dyDescent="0.25">
      <c r="C24" t="s">
        <v>171</v>
      </c>
      <c r="D24" s="1">
        <v>4</v>
      </c>
      <c r="L24" s="12" t="s">
        <v>358</v>
      </c>
      <c r="M24" s="15">
        <f>+'MAY2024'!M41</f>
        <v>6144</v>
      </c>
    </row>
    <row r="25" spans="3:13" x14ac:dyDescent="0.25">
      <c r="C25" t="s">
        <v>172</v>
      </c>
      <c r="D25" s="1">
        <v>1</v>
      </c>
    </row>
    <row r="26" spans="3:13" x14ac:dyDescent="0.25">
      <c r="C26" t="s">
        <v>333</v>
      </c>
      <c r="D26" s="1">
        <v>0</v>
      </c>
      <c r="L26" s="12" t="s">
        <v>431</v>
      </c>
      <c r="M26" s="15">
        <f>+'JUN2024'!M36</f>
        <v>4115</v>
      </c>
    </row>
    <row r="27" spans="3:13" x14ac:dyDescent="0.25">
      <c r="C27" t="s">
        <v>175</v>
      </c>
      <c r="D27" s="1">
        <v>4</v>
      </c>
    </row>
    <row r="28" spans="3:13" x14ac:dyDescent="0.25">
      <c r="D28" s="1"/>
      <c r="L28" s="12" t="s">
        <v>483</v>
      </c>
      <c r="M28" s="15">
        <f>+'JUL2024'!M35</f>
        <v>2201.3000000000002</v>
      </c>
    </row>
    <row r="29" spans="3:13" x14ac:dyDescent="0.25">
      <c r="D29" s="1"/>
    </row>
    <row r="30" spans="3:13" x14ac:dyDescent="0.25">
      <c r="L30" s="12" t="s">
        <v>571</v>
      </c>
      <c r="M30" s="68">
        <f>9250+35</f>
        <v>9285</v>
      </c>
    </row>
  </sheetData>
  <mergeCells count="2">
    <mergeCell ref="B2:I2"/>
    <mergeCell ref="K2:P2"/>
  </mergeCells>
  <pageMargins left="0.7" right="0.7" top="0.75" bottom="0.75" header="0.3" footer="0.3"/>
  <ignoredErrors>
    <ignoredError sqref="I6:I10 I14 I1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6F75-4B8E-416D-A13E-927D14888B93}">
  <dimension ref="B2:P41"/>
  <sheetViews>
    <sheetView zoomScale="80" zoomScaleNormal="80" workbookViewId="0">
      <selection activeCell="E11" sqref="E11"/>
    </sheetView>
  </sheetViews>
  <sheetFormatPr baseColWidth="10" defaultRowHeight="15" x14ac:dyDescent="0.25"/>
  <cols>
    <col min="1" max="1" width="1.85546875" customWidth="1"/>
    <col min="2" max="2" width="6.42578125" customWidth="1"/>
    <col min="3" max="3" width="32.7109375" customWidth="1"/>
    <col min="4" max="4" width="12.85546875" customWidth="1"/>
    <col min="5" max="5" width="11.140625" customWidth="1"/>
    <col min="6" max="6" width="12.5703125" customWidth="1"/>
    <col min="7" max="7" width="12.28515625" customWidth="1"/>
    <col min="8" max="8" width="13.140625" customWidth="1"/>
    <col min="9" max="9" width="19.5703125" customWidth="1"/>
    <col min="10" max="10" width="3.7109375" customWidth="1"/>
    <col min="11" max="11" width="6.140625" customWidth="1"/>
    <col min="12" max="12" width="26.5703125" customWidth="1"/>
    <col min="13" max="13" width="10.7109375" customWidth="1"/>
    <col min="14" max="14" width="12.140625" customWidth="1"/>
    <col min="15" max="15" width="13.85546875" customWidth="1"/>
    <col min="16" max="16" width="17" customWidth="1"/>
    <col min="18" max="18" width="14.28515625" customWidth="1"/>
  </cols>
  <sheetData>
    <row r="2" spans="2:16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6" x14ac:dyDescent="0.25">
      <c r="B3" s="6" t="s">
        <v>0</v>
      </c>
      <c r="C3" s="6" t="s">
        <v>1</v>
      </c>
      <c r="D3" s="6" t="s">
        <v>77</v>
      </c>
      <c r="E3" s="6" t="s">
        <v>47</v>
      </c>
      <c r="F3" s="12" t="s">
        <v>473</v>
      </c>
      <c r="G3" s="12" t="s">
        <v>76</v>
      </c>
      <c r="H3" s="6" t="s">
        <v>2</v>
      </c>
      <c r="I3" s="6" t="s">
        <v>3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6" x14ac:dyDescent="0.25">
      <c r="B4" s="2"/>
      <c r="C4" s="35" t="s">
        <v>626</v>
      </c>
      <c r="D4" s="36">
        <f>+'MAR2024'!D4+'MAR2024'!D26+'ABR2024'!D23+'MAY2024'!D17+'JUN2024'!D13+'JUL2024'!D11+'AGO2024'!D13+'SET2024'!D16</f>
        <v>8870</v>
      </c>
      <c r="E4" s="36">
        <f>+'MAR2024'!E4+'MAR2024'!E26+'ABR2024'!E23+'MAY2024'!E17+'JUN2024'!E13+'JUL2024'!E11+'AGO2024'!E13+'SET2024'!E16</f>
        <v>13622.919999999998</v>
      </c>
      <c r="F4" s="36">
        <f>+'JUL2024'!F10+'AGO2024'!F13+'SET2024'!F16</f>
        <v>10860</v>
      </c>
      <c r="G4" s="36">
        <f>+'FEB2024'!F4</f>
        <v>554.96</v>
      </c>
      <c r="H4" s="37"/>
      <c r="I4" s="38" t="s">
        <v>5</v>
      </c>
      <c r="K4" s="2"/>
      <c r="L4" s="35" t="s">
        <v>632</v>
      </c>
      <c r="M4" s="36">
        <f>+'MAR2024'!M13+'MAR2024'!M4+'ABR2024'!M9+'MAY2024'!M18+'JUN2024'!M8+'JUL2024'!M8+'AGO2024'!M6+'SET2024'!M8</f>
        <v>1215</v>
      </c>
      <c r="N4" s="37">
        <v>45565</v>
      </c>
      <c r="O4" s="38" t="s">
        <v>5</v>
      </c>
      <c r="P4" s="41"/>
    </row>
    <row r="5" spans="2:16" x14ac:dyDescent="0.25">
      <c r="B5" s="2"/>
      <c r="C5" s="6"/>
      <c r="D5" s="6" t="s">
        <v>77</v>
      </c>
      <c r="E5" s="6" t="s">
        <v>47</v>
      </c>
      <c r="F5" s="47" t="s">
        <v>473</v>
      </c>
      <c r="G5" s="6" t="s">
        <v>2</v>
      </c>
      <c r="H5" s="6" t="s">
        <v>3</v>
      </c>
      <c r="I5" s="6" t="s">
        <v>10</v>
      </c>
      <c r="K5" s="2">
        <v>38</v>
      </c>
      <c r="L5" s="3"/>
      <c r="M5" s="4"/>
      <c r="N5" s="33"/>
      <c r="O5" s="2"/>
      <c r="P5" s="3"/>
    </row>
    <row r="6" spans="2:16" ht="15" customHeight="1" x14ac:dyDescent="0.25">
      <c r="B6" s="2">
        <v>152</v>
      </c>
      <c r="C6" s="3" t="s">
        <v>625</v>
      </c>
      <c r="D6" s="4">
        <v>0</v>
      </c>
      <c r="E6" s="4">
        <v>120</v>
      </c>
      <c r="F6" s="4">
        <v>0</v>
      </c>
      <c r="G6" s="5">
        <v>45567</v>
      </c>
      <c r="H6" s="2" t="s">
        <v>5</v>
      </c>
      <c r="I6" s="54" t="s">
        <v>597</v>
      </c>
      <c r="K6" s="2">
        <v>39</v>
      </c>
      <c r="L6" s="3"/>
      <c r="M6" s="4"/>
      <c r="N6" s="33"/>
      <c r="O6" s="2"/>
      <c r="P6" s="3"/>
    </row>
    <row r="7" spans="2:16" ht="15" customHeight="1" x14ac:dyDescent="0.25">
      <c r="B7" s="2">
        <v>153</v>
      </c>
      <c r="C7" s="3" t="s">
        <v>599</v>
      </c>
      <c r="D7" s="4">
        <v>120</v>
      </c>
      <c r="E7" s="4">
        <v>0</v>
      </c>
      <c r="F7" s="4">
        <v>0</v>
      </c>
      <c r="G7" s="5">
        <v>45569</v>
      </c>
      <c r="H7" s="2" t="s">
        <v>5</v>
      </c>
      <c r="I7" s="54" t="s">
        <v>598</v>
      </c>
      <c r="K7" s="2">
        <v>40</v>
      </c>
      <c r="L7" s="3"/>
      <c r="M7" s="4"/>
      <c r="N7" s="33"/>
      <c r="O7" s="2"/>
      <c r="P7" s="3"/>
    </row>
    <row r="8" spans="2:16" ht="15" customHeight="1" x14ac:dyDescent="0.25">
      <c r="B8" s="2">
        <v>154</v>
      </c>
      <c r="C8" s="3" t="s">
        <v>12</v>
      </c>
      <c r="D8" s="4">
        <v>0</v>
      </c>
      <c r="E8" s="4">
        <v>0</v>
      </c>
      <c r="F8" s="4">
        <v>30</v>
      </c>
      <c r="G8" s="5">
        <v>45580</v>
      </c>
      <c r="H8" s="2" t="s">
        <v>22</v>
      </c>
      <c r="I8" s="54" t="s">
        <v>600</v>
      </c>
      <c r="L8" s="7" t="s">
        <v>6</v>
      </c>
      <c r="M8" s="8">
        <f>SUM(M5:M7)</f>
        <v>0</v>
      </c>
    </row>
    <row r="9" spans="2:16" ht="15" customHeight="1" x14ac:dyDescent="0.25">
      <c r="B9" s="2">
        <v>155</v>
      </c>
      <c r="C9" s="3" t="s">
        <v>603</v>
      </c>
      <c r="D9" s="4">
        <v>0</v>
      </c>
      <c r="E9" s="4">
        <v>0</v>
      </c>
      <c r="F9" s="4">
        <v>30</v>
      </c>
      <c r="G9" s="5">
        <v>45580</v>
      </c>
      <c r="H9" s="2" t="s">
        <v>5</v>
      </c>
      <c r="I9" s="54" t="s">
        <v>601</v>
      </c>
    </row>
    <row r="10" spans="2:16" ht="15" customHeight="1" x14ac:dyDescent="0.25">
      <c r="B10" s="2">
        <v>156</v>
      </c>
      <c r="C10" s="3" t="s">
        <v>604</v>
      </c>
      <c r="D10" s="4">
        <v>0</v>
      </c>
      <c r="E10" s="4">
        <v>0</v>
      </c>
      <c r="F10" s="4">
        <v>30</v>
      </c>
      <c r="G10" s="5">
        <v>45580</v>
      </c>
      <c r="H10" s="2" t="s">
        <v>5</v>
      </c>
      <c r="I10" s="54" t="s">
        <v>602</v>
      </c>
    </row>
    <row r="11" spans="2:16" ht="15" customHeight="1" x14ac:dyDescent="0.25">
      <c r="B11" s="2">
        <v>157</v>
      </c>
      <c r="C11" s="3" t="s">
        <v>607</v>
      </c>
      <c r="D11" s="4">
        <v>0</v>
      </c>
      <c r="E11" s="4">
        <v>0</v>
      </c>
      <c r="F11" s="4">
        <v>30</v>
      </c>
      <c r="G11" s="5">
        <v>45585</v>
      </c>
      <c r="H11" s="2" t="s">
        <v>22</v>
      </c>
      <c r="I11" s="54" t="s">
        <v>608</v>
      </c>
    </row>
    <row r="12" spans="2:16" ht="14.25" customHeight="1" x14ac:dyDescent="0.25">
      <c r="B12" s="2">
        <v>158</v>
      </c>
      <c r="C12" s="3" t="s">
        <v>609</v>
      </c>
      <c r="D12" s="4">
        <v>0</v>
      </c>
      <c r="E12" s="4">
        <v>0</v>
      </c>
      <c r="F12" s="4">
        <v>60</v>
      </c>
      <c r="G12" s="5">
        <v>45585</v>
      </c>
      <c r="H12" s="2" t="s">
        <v>22</v>
      </c>
      <c r="I12" s="54">
        <v>10832631</v>
      </c>
    </row>
    <row r="13" spans="2:16" ht="15" customHeight="1" x14ac:dyDescent="0.25">
      <c r="B13" s="2">
        <v>159</v>
      </c>
      <c r="C13" s="3" t="s">
        <v>78</v>
      </c>
      <c r="D13" s="4">
        <v>0</v>
      </c>
      <c r="E13" s="4">
        <v>0</v>
      </c>
      <c r="F13" s="4">
        <v>30</v>
      </c>
      <c r="G13" s="5">
        <v>45586</v>
      </c>
      <c r="H13" s="2" t="s">
        <v>22</v>
      </c>
      <c r="I13" s="54" t="s">
        <v>610</v>
      </c>
    </row>
    <row r="14" spans="2:16" ht="15" customHeight="1" x14ac:dyDescent="0.25">
      <c r="B14" s="2">
        <v>160</v>
      </c>
      <c r="C14" s="3" t="s">
        <v>438</v>
      </c>
      <c r="D14" s="4">
        <v>0</v>
      </c>
      <c r="E14" s="4">
        <v>0</v>
      </c>
      <c r="F14" s="4">
        <v>30</v>
      </c>
      <c r="G14" s="5">
        <v>45586</v>
      </c>
      <c r="H14" s="2" t="s">
        <v>22</v>
      </c>
      <c r="I14" s="54" t="s">
        <v>611</v>
      </c>
    </row>
    <row r="15" spans="2:16" ht="15" customHeight="1" x14ac:dyDescent="0.25">
      <c r="B15" s="2">
        <v>161</v>
      </c>
      <c r="C15" s="3" t="s">
        <v>21</v>
      </c>
      <c r="D15" s="4">
        <v>0</v>
      </c>
      <c r="E15" s="4">
        <v>0</v>
      </c>
      <c r="F15" s="4">
        <v>30</v>
      </c>
      <c r="G15" s="5">
        <v>45587</v>
      </c>
      <c r="H15" s="2" t="s">
        <v>22</v>
      </c>
      <c r="I15" s="54">
        <v>13600875</v>
      </c>
    </row>
    <row r="16" spans="2:16" x14ac:dyDescent="0.25">
      <c r="B16" s="2">
        <v>162</v>
      </c>
      <c r="C16" s="3" t="s">
        <v>121</v>
      </c>
      <c r="D16" s="4">
        <v>0</v>
      </c>
      <c r="E16" s="4">
        <v>0</v>
      </c>
      <c r="F16" s="4">
        <v>30</v>
      </c>
      <c r="G16" s="5">
        <v>45587</v>
      </c>
      <c r="H16" s="2" t="s">
        <v>22</v>
      </c>
      <c r="I16" s="54">
        <v>12038302</v>
      </c>
    </row>
    <row r="17" spans="2:13" x14ac:dyDescent="0.25">
      <c r="B17" s="2">
        <v>163</v>
      </c>
      <c r="C17" s="3" t="s">
        <v>36</v>
      </c>
      <c r="D17" s="4">
        <v>0</v>
      </c>
      <c r="E17" s="4">
        <v>0</v>
      </c>
      <c r="F17" s="4">
        <v>30</v>
      </c>
      <c r="G17" s="5">
        <v>45588</v>
      </c>
      <c r="H17" s="2" t="s">
        <v>22</v>
      </c>
      <c r="I17" s="54" t="s">
        <v>612</v>
      </c>
    </row>
    <row r="18" spans="2:13" x14ac:dyDescent="0.25">
      <c r="B18" s="2">
        <v>164</v>
      </c>
      <c r="C18" s="3" t="s">
        <v>614</v>
      </c>
      <c r="D18" s="4">
        <v>0</v>
      </c>
      <c r="E18" s="4">
        <v>0</v>
      </c>
      <c r="F18" s="4">
        <v>30</v>
      </c>
      <c r="G18" s="5">
        <v>45588</v>
      </c>
      <c r="H18" s="2" t="s">
        <v>5</v>
      </c>
      <c r="I18" s="54" t="s">
        <v>615</v>
      </c>
    </row>
    <row r="19" spans="2:13" x14ac:dyDescent="0.25">
      <c r="B19" s="2">
        <v>165</v>
      </c>
      <c r="C19" s="3" t="s">
        <v>9</v>
      </c>
      <c r="D19" s="4">
        <v>0</v>
      </c>
      <c r="E19" s="4">
        <v>0</v>
      </c>
      <c r="F19" s="4">
        <v>30</v>
      </c>
      <c r="G19" s="5">
        <v>45588</v>
      </c>
      <c r="H19" s="2" t="s">
        <v>5</v>
      </c>
      <c r="I19" s="54" t="s">
        <v>622</v>
      </c>
    </row>
    <row r="20" spans="2:13" x14ac:dyDescent="0.25">
      <c r="B20" s="2">
        <v>166</v>
      </c>
      <c r="C20" s="3" t="s">
        <v>308</v>
      </c>
      <c r="D20" s="4">
        <v>0</v>
      </c>
      <c r="E20" s="4">
        <v>0</v>
      </c>
      <c r="F20" s="4">
        <v>30</v>
      </c>
      <c r="G20" s="5">
        <v>45588</v>
      </c>
      <c r="H20" s="2" t="s">
        <v>5</v>
      </c>
      <c r="I20" s="54" t="s">
        <v>621</v>
      </c>
    </row>
    <row r="21" spans="2:13" x14ac:dyDescent="0.25">
      <c r="B21" s="2">
        <v>167</v>
      </c>
      <c r="C21" s="3" t="s">
        <v>617</v>
      </c>
      <c r="D21" s="4">
        <v>0</v>
      </c>
      <c r="E21" s="4">
        <v>0</v>
      </c>
      <c r="F21" s="4">
        <v>30</v>
      </c>
      <c r="G21" s="5">
        <v>45588</v>
      </c>
      <c r="H21" s="2" t="s">
        <v>22</v>
      </c>
      <c r="I21" s="54" t="s">
        <v>623</v>
      </c>
    </row>
    <row r="22" spans="2:13" x14ac:dyDescent="0.25">
      <c r="B22" s="2">
        <v>168</v>
      </c>
      <c r="C22" s="3" t="s">
        <v>29</v>
      </c>
      <c r="D22" s="4">
        <v>0</v>
      </c>
      <c r="E22" s="4">
        <v>0</v>
      </c>
      <c r="F22" s="4">
        <v>30</v>
      </c>
      <c r="G22" s="5">
        <v>45589</v>
      </c>
      <c r="H22" s="2" t="s">
        <v>5</v>
      </c>
      <c r="I22" s="54" t="s">
        <v>620</v>
      </c>
    </row>
    <row r="23" spans="2:13" x14ac:dyDescent="0.25">
      <c r="B23" s="2">
        <v>169</v>
      </c>
      <c r="C23" s="3" t="s">
        <v>92</v>
      </c>
      <c r="D23" s="4">
        <v>0</v>
      </c>
      <c r="E23" s="4">
        <v>0</v>
      </c>
      <c r="F23" s="4">
        <v>30</v>
      </c>
      <c r="G23" s="5">
        <v>45589</v>
      </c>
      <c r="H23" s="2" t="s">
        <v>5</v>
      </c>
      <c r="I23" s="54" t="s">
        <v>624</v>
      </c>
    </row>
    <row r="24" spans="2:13" x14ac:dyDescent="0.25">
      <c r="B24" s="2">
        <v>170</v>
      </c>
      <c r="C24" s="3" t="s">
        <v>112</v>
      </c>
      <c r="D24" s="4">
        <v>0</v>
      </c>
      <c r="E24" s="4">
        <v>0</v>
      </c>
      <c r="F24" s="4">
        <v>30</v>
      </c>
      <c r="G24" s="5">
        <v>45590</v>
      </c>
      <c r="H24" s="2" t="s">
        <v>22</v>
      </c>
      <c r="I24" s="54" t="s">
        <v>619</v>
      </c>
    </row>
    <row r="25" spans="2:13" ht="15" customHeight="1" x14ac:dyDescent="0.25">
      <c r="C25" s="7" t="s">
        <v>6</v>
      </c>
      <c r="D25" s="8">
        <f>SUM(D6:D24)</f>
        <v>120</v>
      </c>
      <c r="E25" s="8">
        <f>SUM(E6:E24)</f>
        <v>120</v>
      </c>
      <c r="F25" s="8">
        <f>SUM(F6:F24)</f>
        <v>540</v>
      </c>
      <c r="G25" s="15">
        <f>SUM(D25:F25)</f>
        <v>780</v>
      </c>
      <c r="L25" s="12" t="s">
        <v>205</v>
      </c>
      <c r="M25" s="15">
        <f>+'ENE2024'!M47</f>
        <v>6466.33</v>
      </c>
    </row>
    <row r="26" spans="2:13" ht="15" customHeight="1" x14ac:dyDescent="0.25">
      <c r="L26" s="55"/>
    </row>
    <row r="27" spans="2:13" ht="15" customHeight="1" x14ac:dyDescent="0.25">
      <c r="L27" s="12" t="s">
        <v>206</v>
      </c>
      <c r="M27" s="15">
        <f>+'FEB2024'!M39</f>
        <v>5121.8899999999994</v>
      </c>
    </row>
    <row r="28" spans="2:13" ht="15" customHeight="1" x14ac:dyDescent="0.25">
      <c r="L28" s="55"/>
    </row>
    <row r="29" spans="2:13" ht="15" customHeight="1" x14ac:dyDescent="0.25">
      <c r="L29" s="12" t="s">
        <v>207</v>
      </c>
      <c r="M29" s="15">
        <f>+'MAR2024'!M34</f>
        <v>4802.5599999999995</v>
      </c>
    </row>
    <row r="30" spans="2:13" x14ac:dyDescent="0.25">
      <c r="G30" t="s">
        <v>315</v>
      </c>
    </row>
    <row r="31" spans="2:13" x14ac:dyDescent="0.25">
      <c r="L31" s="12" t="s">
        <v>291</v>
      </c>
      <c r="M31" s="15">
        <f>+'ABR2024'!M33</f>
        <v>2602</v>
      </c>
    </row>
    <row r="33" spans="3:13" x14ac:dyDescent="0.25">
      <c r="C33" t="s">
        <v>171</v>
      </c>
      <c r="D33" s="1">
        <v>1</v>
      </c>
      <c r="L33" s="12" t="s">
        <v>358</v>
      </c>
      <c r="M33" s="15">
        <f>+'MAY2024'!M41</f>
        <v>6144</v>
      </c>
    </row>
    <row r="34" spans="3:13" x14ac:dyDescent="0.25">
      <c r="C34" t="s">
        <v>172</v>
      </c>
      <c r="D34" s="1">
        <v>0</v>
      </c>
    </row>
    <row r="35" spans="3:13" x14ac:dyDescent="0.25">
      <c r="C35" t="s">
        <v>333</v>
      </c>
      <c r="D35" s="1">
        <v>0</v>
      </c>
      <c r="L35" s="12" t="s">
        <v>431</v>
      </c>
      <c r="M35" s="15">
        <f>+'JUN2024'!M36</f>
        <v>4115</v>
      </c>
    </row>
    <row r="36" spans="3:13" x14ac:dyDescent="0.25">
      <c r="C36" t="s">
        <v>175</v>
      </c>
      <c r="D36" s="1">
        <v>0</v>
      </c>
    </row>
    <row r="37" spans="3:13" x14ac:dyDescent="0.25">
      <c r="D37" s="1"/>
      <c r="L37" s="12" t="s">
        <v>483</v>
      </c>
      <c r="M37" s="15">
        <f>+'JUL2024'!M35</f>
        <v>2201.3000000000002</v>
      </c>
    </row>
    <row r="38" spans="3:13" x14ac:dyDescent="0.25">
      <c r="D38" s="1"/>
    </row>
    <row r="39" spans="3:13" x14ac:dyDescent="0.25">
      <c r="L39" s="12" t="s">
        <v>571</v>
      </c>
      <c r="M39" s="68">
        <f>9250+35</f>
        <v>9285</v>
      </c>
    </row>
    <row r="41" spans="3:13" x14ac:dyDescent="0.25">
      <c r="L41" s="12" t="s">
        <v>592</v>
      </c>
      <c r="M41" s="68">
        <f>+'SET2024'!G16</f>
        <v>1484.8</v>
      </c>
    </row>
  </sheetData>
  <mergeCells count="2">
    <mergeCell ref="B2:I2"/>
    <mergeCell ref="K2:P2"/>
  </mergeCells>
  <pageMargins left="0.7" right="0.7" top="0.75" bottom="0.75" header="0.3" footer="0.3"/>
  <ignoredErrors>
    <ignoredError sqref="I9:I11 I13:I14 I17 I19:I2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426B-486E-4411-A3E2-949DD1385126}">
  <dimension ref="B2:P35"/>
  <sheetViews>
    <sheetView zoomScale="80" zoomScaleNormal="80" workbookViewId="0">
      <selection activeCell="I23" sqref="I23"/>
    </sheetView>
  </sheetViews>
  <sheetFormatPr baseColWidth="10" defaultRowHeight="15" x14ac:dyDescent="0.25"/>
  <cols>
    <col min="1" max="1" width="1.85546875" customWidth="1"/>
    <col min="2" max="2" width="6.42578125" customWidth="1"/>
    <col min="3" max="3" width="32.7109375" customWidth="1"/>
    <col min="4" max="4" width="12.85546875" customWidth="1"/>
    <col min="5" max="5" width="11.140625" customWidth="1"/>
    <col min="6" max="6" width="12.5703125" customWidth="1"/>
    <col min="7" max="7" width="12.28515625" customWidth="1"/>
    <col min="8" max="8" width="13.140625" customWidth="1"/>
    <col min="9" max="9" width="19.5703125" customWidth="1"/>
    <col min="10" max="10" width="3.7109375" customWidth="1"/>
    <col min="11" max="11" width="6.140625" customWidth="1"/>
    <col min="12" max="12" width="26.5703125" customWidth="1"/>
    <col min="13" max="13" width="10.7109375" customWidth="1"/>
    <col min="14" max="14" width="12.140625" customWidth="1"/>
    <col min="15" max="15" width="13.85546875" customWidth="1"/>
    <col min="16" max="16" width="17" customWidth="1"/>
    <col min="18" max="18" width="14.28515625" customWidth="1"/>
  </cols>
  <sheetData>
    <row r="2" spans="2:16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6" x14ac:dyDescent="0.25">
      <c r="B3" s="6" t="s">
        <v>0</v>
      </c>
      <c r="C3" s="6" t="s">
        <v>1</v>
      </c>
      <c r="D3" s="6" t="s">
        <v>77</v>
      </c>
      <c r="E3" s="6" t="s">
        <v>47</v>
      </c>
      <c r="F3" s="12" t="s">
        <v>473</v>
      </c>
      <c r="G3" s="12" t="s">
        <v>76</v>
      </c>
      <c r="H3" s="6" t="s">
        <v>2</v>
      </c>
      <c r="I3" s="6" t="s">
        <v>3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6" x14ac:dyDescent="0.25">
      <c r="B4" s="2"/>
      <c r="C4" s="35" t="s">
        <v>626</v>
      </c>
      <c r="D4" s="36">
        <f>+'MAR2024'!D4+'MAR2024'!D26+'ABR2024'!D23+'MAY2024'!D17+'JUN2024'!D13+'JUL2024'!D11+'AGO2024'!D13+'SET2024'!D16+'OCT2024'!D25</f>
        <v>8990</v>
      </c>
      <c r="E4" s="36">
        <f>+'MAR2024'!E4+'MAR2024'!E26+'ABR2024'!E23+'MAY2024'!E17+'JUN2024'!E13+'JUL2024'!E11+'AGO2024'!E13+'SET2024'!E16+'OCT2024'!E25</f>
        <v>13742.919999999998</v>
      </c>
      <c r="F4" s="36">
        <f>+'JUL2024'!F10+'AGO2024'!F13+'SET2024'!F16+'OCT2024'!F25</f>
        <v>11400</v>
      </c>
      <c r="G4" s="36">
        <f>+'FEB2024'!F4</f>
        <v>554.96</v>
      </c>
      <c r="H4" s="37"/>
      <c r="I4" s="38" t="s">
        <v>5</v>
      </c>
      <c r="K4" s="2"/>
      <c r="L4" s="35" t="s">
        <v>436</v>
      </c>
      <c r="M4" s="36">
        <f>+'MAR2024'!M13+'MAR2024'!M4+'ABR2024'!M9+'MAY2024'!M18+'JUN2024'!M8+'JUL2024'!M8+'AGO2024'!M6+'SET2024'!M8+'OCT2024'!M8</f>
        <v>1215</v>
      </c>
      <c r="N4" s="37"/>
      <c r="O4" s="38" t="s">
        <v>5</v>
      </c>
      <c r="P4" s="41"/>
    </row>
    <row r="5" spans="2:16" x14ac:dyDescent="0.25">
      <c r="B5" s="2"/>
      <c r="C5" s="6"/>
      <c r="D5" s="6" t="s">
        <v>77</v>
      </c>
      <c r="E5" s="6" t="s">
        <v>47</v>
      </c>
      <c r="F5" s="47" t="s">
        <v>473</v>
      </c>
      <c r="G5" s="6" t="s">
        <v>2</v>
      </c>
      <c r="H5" s="6" t="s">
        <v>3</v>
      </c>
      <c r="I5" s="6" t="s">
        <v>10</v>
      </c>
      <c r="K5" s="2">
        <v>38</v>
      </c>
      <c r="L5" s="3"/>
      <c r="M5" s="4"/>
      <c r="N5" s="33"/>
      <c r="O5" s="2"/>
      <c r="P5" s="3"/>
    </row>
    <row r="6" spans="2:16" ht="15" customHeight="1" x14ac:dyDescent="0.25">
      <c r="B6" s="2">
        <v>171</v>
      </c>
      <c r="C6" s="3" t="s">
        <v>628</v>
      </c>
      <c r="D6" s="4">
        <v>30</v>
      </c>
      <c r="E6" s="4">
        <v>0</v>
      </c>
      <c r="F6" s="4">
        <v>0</v>
      </c>
      <c r="G6" s="5">
        <v>45601</v>
      </c>
      <c r="H6" s="2" t="s">
        <v>22</v>
      </c>
      <c r="I6" s="54" t="s">
        <v>629</v>
      </c>
      <c r="K6" s="2">
        <v>39</v>
      </c>
      <c r="L6" s="3"/>
      <c r="M6" s="4"/>
      <c r="N6" s="33"/>
      <c r="O6" s="2"/>
      <c r="P6" s="3"/>
    </row>
    <row r="7" spans="2:16" ht="15" customHeight="1" x14ac:dyDescent="0.25">
      <c r="B7" s="2">
        <v>172</v>
      </c>
      <c r="C7" s="3" t="s">
        <v>633</v>
      </c>
      <c r="D7" s="4">
        <v>120</v>
      </c>
      <c r="E7" s="4">
        <v>0</v>
      </c>
      <c r="F7" s="4">
        <v>0</v>
      </c>
      <c r="G7" s="5">
        <v>45603</v>
      </c>
      <c r="H7" s="2" t="s">
        <v>5</v>
      </c>
      <c r="I7" s="54" t="s">
        <v>634</v>
      </c>
      <c r="K7" s="2">
        <v>40</v>
      </c>
      <c r="L7" s="3"/>
      <c r="M7" s="4"/>
      <c r="N7" s="33"/>
      <c r="O7" s="2"/>
      <c r="P7" s="3"/>
    </row>
    <row r="8" spans="2:16" ht="15" customHeight="1" x14ac:dyDescent="0.25">
      <c r="B8" s="2">
        <v>173</v>
      </c>
      <c r="C8" s="3" t="s">
        <v>635</v>
      </c>
      <c r="D8" s="4">
        <v>0</v>
      </c>
      <c r="E8" s="4">
        <v>0</v>
      </c>
      <c r="F8" s="4">
        <v>100</v>
      </c>
      <c r="G8" s="5">
        <v>45622</v>
      </c>
      <c r="H8" s="2" t="s">
        <v>557</v>
      </c>
      <c r="I8" s="54">
        <v>54303299</v>
      </c>
      <c r="L8" s="7" t="s">
        <v>6</v>
      </c>
      <c r="M8" s="8">
        <f>SUM(M5:M7)</f>
        <v>0</v>
      </c>
    </row>
    <row r="9" spans="2:16" ht="15" customHeight="1" x14ac:dyDescent="0.25">
      <c r="B9" s="2">
        <v>174</v>
      </c>
      <c r="C9" s="3" t="s">
        <v>617</v>
      </c>
      <c r="D9" s="4">
        <v>0</v>
      </c>
      <c r="E9" s="4">
        <v>0</v>
      </c>
      <c r="F9" s="4">
        <v>100</v>
      </c>
      <c r="G9" s="5">
        <v>45622</v>
      </c>
      <c r="H9" s="2" t="s">
        <v>22</v>
      </c>
      <c r="I9" s="54">
        <v>2157799</v>
      </c>
    </row>
    <row r="10" spans="2:16" ht="15" customHeight="1" x14ac:dyDescent="0.25">
      <c r="B10" s="2">
        <v>175</v>
      </c>
      <c r="C10" s="3" t="s">
        <v>167</v>
      </c>
      <c r="D10" s="4">
        <v>0</v>
      </c>
      <c r="E10" s="4">
        <v>0</v>
      </c>
      <c r="F10" s="4">
        <v>100</v>
      </c>
      <c r="G10" s="5">
        <v>45622</v>
      </c>
      <c r="H10" s="2" t="s">
        <v>5</v>
      </c>
      <c r="I10" s="54" t="s">
        <v>637</v>
      </c>
    </row>
    <row r="11" spans="2:16" ht="15" customHeight="1" x14ac:dyDescent="0.25">
      <c r="B11" s="2">
        <v>176</v>
      </c>
      <c r="C11" s="3" t="s">
        <v>638</v>
      </c>
      <c r="D11" s="4">
        <v>0</v>
      </c>
      <c r="E11" s="4">
        <v>0</v>
      </c>
      <c r="F11" s="4">
        <v>200</v>
      </c>
      <c r="G11" s="5">
        <v>45317</v>
      </c>
      <c r="H11" s="2" t="s">
        <v>22</v>
      </c>
      <c r="I11" s="54">
        <v>17312962</v>
      </c>
    </row>
    <row r="12" spans="2:16" ht="14.25" customHeight="1" x14ac:dyDescent="0.25">
      <c r="B12" s="2">
        <v>177</v>
      </c>
      <c r="C12" s="3" t="s">
        <v>145</v>
      </c>
      <c r="D12" s="4">
        <v>0</v>
      </c>
      <c r="E12" s="4">
        <v>0</v>
      </c>
      <c r="F12" s="4">
        <v>50</v>
      </c>
      <c r="G12" s="5">
        <v>45623</v>
      </c>
      <c r="H12" s="2" t="s">
        <v>22</v>
      </c>
      <c r="I12" s="54">
        <v>5456946</v>
      </c>
    </row>
    <row r="13" spans="2:16" ht="15" customHeight="1" x14ac:dyDescent="0.25">
      <c r="B13" s="2">
        <v>178</v>
      </c>
      <c r="C13" s="3" t="s">
        <v>302</v>
      </c>
      <c r="D13" s="4">
        <v>50</v>
      </c>
      <c r="E13" s="4">
        <v>0</v>
      </c>
      <c r="F13" s="4">
        <v>0</v>
      </c>
      <c r="G13" s="5">
        <v>45625</v>
      </c>
      <c r="H13" s="2" t="s">
        <v>22</v>
      </c>
      <c r="I13" s="54" t="s">
        <v>640</v>
      </c>
    </row>
    <row r="14" spans="2:16" ht="15" customHeight="1" x14ac:dyDescent="0.25">
      <c r="B14" s="2">
        <v>179</v>
      </c>
      <c r="C14" s="3" t="s">
        <v>87</v>
      </c>
      <c r="D14" s="4">
        <v>0</v>
      </c>
      <c r="E14" s="4">
        <v>0</v>
      </c>
      <c r="F14" s="4">
        <v>50</v>
      </c>
      <c r="G14" s="5">
        <v>45625</v>
      </c>
      <c r="H14" s="2" t="s">
        <v>22</v>
      </c>
      <c r="I14" s="54" t="s">
        <v>641</v>
      </c>
    </row>
    <row r="15" spans="2:16" ht="15" customHeight="1" x14ac:dyDescent="0.25">
      <c r="C15" s="7" t="s">
        <v>6</v>
      </c>
      <c r="D15" s="8">
        <f>SUM(D6:D14)</f>
        <v>200</v>
      </c>
      <c r="E15" s="8">
        <f>SUM(E6:E14)</f>
        <v>0</v>
      </c>
      <c r="F15" s="8">
        <f>SUM(F6:F14)</f>
        <v>600</v>
      </c>
      <c r="G15" s="15">
        <f>SUM(D15:F15)</f>
        <v>800</v>
      </c>
    </row>
    <row r="16" spans="2:16" ht="15" customHeight="1" x14ac:dyDescent="0.25">
      <c r="L16" s="12" t="s">
        <v>205</v>
      </c>
      <c r="M16" s="15">
        <f>+'ENE2024'!M47</f>
        <v>6466.33</v>
      </c>
    </row>
    <row r="17" spans="3:13" ht="15" customHeight="1" x14ac:dyDescent="0.25">
      <c r="L17" s="55"/>
    </row>
    <row r="18" spans="3:13" ht="15" customHeight="1" x14ac:dyDescent="0.25">
      <c r="L18" s="12" t="s">
        <v>206</v>
      </c>
      <c r="M18" s="15">
        <f>+'FEB2024'!M39</f>
        <v>5121.8899999999994</v>
      </c>
    </row>
    <row r="19" spans="3:13" ht="15" customHeight="1" x14ac:dyDescent="0.25">
      <c r="L19" s="55"/>
    </row>
    <row r="20" spans="3:13" x14ac:dyDescent="0.25">
      <c r="G20" t="s">
        <v>315</v>
      </c>
      <c r="L20" s="12" t="s">
        <v>207</v>
      </c>
      <c r="M20" s="15">
        <f>+'MAR2024'!M34</f>
        <v>4802.5599999999995</v>
      </c>
    </row>
    <row r="22" spans="3:13" x14ac:dyDescent="0.25">
      <c r="L22" s="12" t="s">
        <v>291</v>
      </c>
      <c r="M22" s="15">
        <f>+'ABR2024'!M33</f>
        <v>2602</v>
      </c>
    </row>
    <row r="23" spans="3:13" x14ac:dyDescent="0.25">
      <c r="C23" t="s">
        <v>171</v>
      </c>
      <c r="D23" s="1">
        <v>1</v>
      </c>
    </row>
    <row r="24" spans="3:13" x14ac:dyDescent="0.25">
      <c r="C24" t="s">
        <v>172</v>
      </c>
      <c r="D24" s="1">
        <v>2</v>
      </c>
      <c r="L24" s="12" t="s">
        <v>358</v>
      </c>
      <c r="M24" s="15">
        <f>+'MAY2024'!M41</f>
        <v>6144</v>
      </c>
    </row>
    <row r="25" spans="3:13" x14ac:dyDescent="0.25">
      <c r="C25" t="s">
        <v>333</v>
      </c>
      <c r="D25" s="1">
        <v>0</v>
      </c>
    </row>
    <row r="26" spans="3:13" x14ac:dyDescent="0.25">
      <c r="C26" t="s">
        <v>175</v>
      </c>
      <c r="D26" s="1">
        <v>0</v>
      </c>
      <c r="L26" s="12" t="s">
        <v>431</v>
      </c>
      <c r="M26" s="15">
        <f>+'JUN2024'!M36</f>
        <v>4115</v>
      </c>
    </row>
    <row r="27" spans="3:13" x14ac:dyDescent="0.25">
      <c r="D27" s="1"/>
    </row>
    <row r="28" spans="3:13" x14ac:dyDescent="0.25">
      <c r="D28" s="1"/>
      <c r="L28" s="12" t="s">
        <v>483</v>
      </c>
      <c r="M28" s="15">
        <f>+'JUL2024'!M35</f>
        <v>2201.3000000000002</v>
      </c>
    </row>
    <row r="30" spans="3:13" x14ac:dyDescent="0.25">
      <c r="L30" s="12" t="s">
        <v>571</v>
      </c>
      <c r="M30" s="68">
        <f>9250+35</f>
        <v>9285</v>
      </c>
    </row>
    <row r="32" spans="3:13" x14ac:dyDescent="0.25">
      <c r="L32" s="12" t="s">
        <v>592</v>
      </c>
      <c r="M32" s="68">
        <f>+'SET2024'!G16</f>
        <v>1484.8</v>
      </c>
    </row>
    <row r="34" spans="12:13" x14ac:dyDescent="0.25">
      <c r="L34" s="12" t="s">
        <v>627</v>
      </c>
      <c r="M34" s="68">
        <f>+G15</f>
        <v>800</v>
      </c>
    </row>
    <row r="35" spans="12:13" x14ac:dyDescent="0.25">
      <c r="M35" t="s">
        <v>315</v>
      </c>
    </row>
  </sheetData>
  <mergeCells count="2">
    <mergeCell ref="B2:I2"/>
    <mergeCell ref="K2:P2"/>
  </mergeCells>
  <pageMargins left="0.7" right="0.7" top="0.75" bottom="0.75" header="0.3" footer="0.3"/>
  <ignoredErrors>
    <ignoredError sqref="I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23C2-0BC1-4C56-99F3-6AFC7C1F2993}">
  <dimension ref="B2:P45"/>
  <sheetViews>
    <sheetView zoomScale="80" zoomScaleNormal="80" workbookViewId="0">
      <selection activeCell="I21" sqref="I21:I23"/>
    </sheetView>
  </sheetViews>
  <sheetFormatPr baseColWidth="10" defaultRowHeight="15" x14ac:dyDescent="0.25"/>
  <cols>
    <col min="1" max="1" width="1.85546875" customWidth="1"/>
    <col min="2" max="2" width="6.42578125" customWidth="1"/>
    <col min="3" max="3" width="32.7109375" customWidth="1"/>
    <col min="4" max="4" width="12.85546875" customWidth="1"/>
    <col min="5" max="5" width="11.140625" customWidth="1"/>
    <col min="6" max="6" width="12.5703125" customWidth="1"/>
    <col min="7" max="7" width="12.28515625" customWidth="1"/>
    <col min="8" max="8" width="13.140625" customWidth="1"/>
    <col min="9" max="9" width="19.5703125" customWidth="1"/>
    <col min="10" max="10" width="3.7109375" customWidth="1"/>
    <col min="11" max="11" width="6.140625" customWidth="1"/>
    <col min="12" max="12" width="26.5703125" customWidth="1"/>
    <col min="13" max="13" width="10.7109375" customWidth="1"/>
    <col min="14" max="14" width="12.140625" customWidth="1"/>
    <col min="15" max="15" width="13.85546875" customWidth="1"/>
    <col min="16" max="16" width="17" customWidth="1"/>
    <col min="18" max="18" width="14.28515625" customWidth="1"/>
  </cols>
  <sheetData>
    <row r="2" spans="2:16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6" x14ac:dyDescent="0.25">
      <c r="B3" s="6" t="s">
        <v>0</v>
      </c>
      <c r="C3" s="6" t="s">
        <v>1</v>
      </c>
      <c r="D3" s="6" t="s">
        <v>77</v>
      </c>
      <c r="E3" s="6" t="s">
        <v>47</v>
      </c>
      <c r="F3" s="12" t="s">
        <v>473</v>
      </c>
      <c r="G3" s="12" t="s">
        <v>76</v>
      </c>
      <c r="H3" s="6" t="s">
        <v>2</v>
      </c>
      <c r="I3" s="6" t="s">
        <v>3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6" x14ac:dyDescent="0.25">
      <c r="B4" s="2"/>
      <c r="C4" s="35" t="s">
        <v>626</v>
      </c>
      <c r="D4" s="36">
        <f>+'MAR2024'!D4+'MAR2024'!D26+'ABR2024'!D23+'MAY2024'!D17+'JUN2024'!D13+'JUL2024'!D11+'AGO2024'!D13+'SET2024'!D16+'OCT2024'!D25+'NOV2024'!D15</f>
        <v>9190</v>
      </c>
      <c r="E4" s="36">
        <f>+'MAR2024'!E4+'MAR2024'!E26+'ABR2024'!E23+'MAY2024'!E17+'JUN2024'!E13+'JUL2024'!E11+'AGO2024'!E13+'SET2024'!E16+'OCT2024'!E25+'NOV2024'!E15</f>
        <v>13742.919999999998</v>
      </c>
      <c r="F4" s="36">
        <f>+'JUL2024'!F10+'AGO2024'!F13+'SET2024'!F16+'OCT2024'!F25+'NOV2024'!F15</f>
        <v>12000</v>
      </c>
      <c r="G4" s="36">
        <f>+'FEB2024'!F4</f>
        <v>554.96</v>
      </c>
      <c r="H4" s="37"/>
      <c r="I4" s="38" t="s">
        <v>5</v>
      </c>
      <c r="K4" s="2"/>
      <c r="L4" s="35" t="s">
        <v>436</v>
      </c>
      <c r="M4" s="36">
        <f>+'MAR2024'!M13+'MAR2024'!M4+'ABR2024'!M9+'MAY2024'!M18+'JUN2024'!M8+'JUL2024'!M8+'AGO2024'!M6+'SET2024'!M8+'OCT2024'!M8</f>
        <v>1215</v>
      </c>
      <c r="N4" s="37"/>
      <c r="O4" s="38" t="s">
        <v>5</v>
      </c>
      <c r="P4" s="41"/>
    </row>
    <row r="5" spans="2:16" x14ac:dyDescent="0.25">
      <c r="B5" s="2"/>
      <c r="C5" s="6"/>
      <c r="D5" s="6" t="s">
        <v>77</v>
      </c>
      <c r="E5" s="6" t="s">
        <v>47</v>
      </c>
      <c r="F5" s="47" t="s">
        <v>473</v>
      </c>
      <c r="G5" s="6" t="s">
        <v>2</v>
      </c>
      <c r="H5" s="6" t="s">
        <v>3</v>
      </c>
      <c r="I5" s="6" t="s">
        <v>10</v>
      </c>
      <c r="K5" s="2">
        <v>38</v>
      </c>
      <c r="L5" s="3"/>
      <c r="M5" s="4"/>
      <c r="N5" s="33"/>
      <c r="O5" s="2"/>
      <c r="P5" s="3"/>
    </row>
    <row r="6" spans="2:16" ht="15" customHeight="1" x14ac:dyDescent="0.25">
      <c r="B6" s="2">
        <v>180</v>
      </c>
      <c r="C6" s="3" t="s">
        <v>12</v>
      </c>
      <c r="D6" s="4">
        <v>0</v>
      </c>
      <c r="E6" s="4">
        <v>0</v>
      </c>
      <c r="F6" s="4">
        <v>100</v>
      </c>
      <c r="G6" s="5">
        <v>45628</v>
      </c>
      <c r="H6" s="2" t="s">
        <v>22</v>
      </c>
      <c r="I6" s="54" t="s">
        <v>676</v>
      </c>
      <c r="K6" s="2">
        <v>39</v>
      </c>
      <c r="L6" s="3"/>
      <c r="M6" s="4"/>
      <c r="N6" s="33"/>
      <c r="O6" s="2"/>
      <c r="P6" s="3"/>
    </row>
    <row r="7" spans="2:16" ht="15" customHeight="1" x14ac:dyDescent="0.25">
      <c r="B7" s="2">
        <v>181</v>
      </c>
      <c r="C7" s="3" t="s">
        <v>675</v>
      </c>
      <c r="D7" s="4">
        <v>0</v>
      </c>
      <c r="E7" s="4">
        <v>0</v>
      </c>
      <c r="F7" s="4">
        <v>100</v>
      </c>
      <c r="G7" s="5">
        <v>45628</v>
      </c>
      <c r="H7" s="2" t="s">
        <v>22</v>
      </c>
      <c r="I7" s="54">
        <v>3601112</v>
      </c>
      <c r="L7" s="7" t="s">
        <v>6</v>
      </c>
      <c r="M7" s="8">
        <f>SUM(M5:M6)</f>
        <v>0</v>
      </c>
    </row>
    <row r="8" spans="2:16" ht="15" customHeight="1" x14ac:dyDescent="0.25">
      <c r="B8" s="2">
        <v>182</v>
      </c>
      <c r="C8" s="3" t="s">
        <v>92</v>
      </c>
      <c r="D8" s="4">
        <v>0</v>
      </c>
      <c r="E8" s="4">
        <v>0</v>
      </c>
      <c r="F8" s="4">
        <v>100</v>
      </c>
      <c r="G8" s="5">
        <v>45628</v>
      </c>
      <c r="H8" s="2" t="s">
        <v>22</v>
      </c>
      <c r="I8" s="54">
        <v>5934292</v>
      </c>
    </row>
    <row r="9" spans="2:16" ht="15" customHeight="1" x14ac:dyDescent="0.25">
      <c r="B9" s="2">
        <v>183</v>
      </c>
      <c r="C9" s="3" t="s">
        <v>121</v>
      </c>
      <c r="D9" s="4">
        <v>0</v>
      </c>
      <c r="E9" s="4">
        <v>0</v>
      </c>
      <c r="F9" s="4">
        <v>100</v>
      </c>
      <c r="G9" s="5">
        <v>45628</v>
      </c>
      <c r="H9" s="2" t="s">
        <v>22</v>
      </c>
      <c r="I9" s="54">
        <v>12847888</v>
      </c>
    </row>
    <row r="10" spans="2:16" ht="15" customHeight="1" x14ac:dyDescent="0.25">
      <c r="B10" s="2">
        <v>184</v>
      </c>
      <c r="C10" s="3" t="s">
        <v>312</v>
      </c>
      <c r="D10" s="4">
        <v>0</v>
      </c>
      <c r="E10" s="4">
        <v>0</v>
      </c>
      <c r="F10" s="4">
        <v>150</v>
      </c>
      <c r="G10" s="5">
        <v>45628</v>
      </c>
      <c r="H10" s="2" t="s">
        <v>22</v>
      </c>
      <c r="I10" s="54" t="s">
        <v>678</v>
      </c>
    </row>
    <row r="11" spans="2:16" ht="15" customHeight="1" x14ac:dyDescent="0.25">
      <c r="B11" s="2">
        <v>185</v>
      </c>
      <c r="C11" s="3" t="s">
        <v>680</v>
      </c>
      <c r="D11" s="4">
        <v>0</v>
      </c>
      <c r="E11" s="4">
        <v>0</v>
      </c>
      <c r="F11" s="4">
        <v>150</v>
      </c>
      <c r="G11" s="5">
        <v>45628</v>
      </c>
      <c r="H11" s="2" t="s">
        <v>5</v>
      </c>
      <c r="I11" s="54" t="s">
        <v>681</v>
      </c>
    </row>
    <row r="12" spans="2:16" ht="14.25" customHeight="1" x14ac:dyDescent="0.25">
      <c r="B12" s="2">
        <v>186</v>
      </c>
      <c r="C12" s="3" t="s">
        <v>58</v>
      </c>
      <c r="D12" s="4">
        <v>0</v>
      </c>
      <c r="E12" s="4">
        <v>0</v>
      </c>
      <c r="F12" s="4">
        <v>100</v>
      </c>
      <c r="G12" s="5">
        <v>45628</v>
      </c>
      <c r="H12" s="2" t="s">
        <v>13</v>
      </c>
      <c r="I12" s="54" t="s">
        <v>682</v>
      </c>
    </row>
    <row r="13" spans="2:16" ht="15" customHeight="1" x14ac:dyDescent="0.25">
      <c r="B13" s="2">
        <v>187</v>
      </c>
      <c r="C13" s="3" t="s">
        <v>683</v>
      </c>
      <c r="D13" s="4">
        <v>0</v>
      </c>
      <c r="E13" s="4">
        <v>0</v>
      </c>
      <c r="F13" s="4">
        <v>150</v>
      </c>
      <c r="G13" s="5">
        <v>45628</v>
      </c>
      <c r="H13" s="2" t="s">
        <v>22</v>
      </c>
      <c r="I13" s="54">
        <v>19830466</v>
      </c>
    </row>
    <row r="14" spans="2:16" ht="15" customHeight="1" x14ac:dyDescent="0.25">
      <c r="B14" s="2">
        <v>188</v>
      </c>
      <c r="C14" s="3" t="s">
        <v>94</v>
      </c>
      <c r="D14" s="4">
        <v>0</v>
      </c>
      <c r="E14" s="4">
        <v>0</v>
      </c>
      <c r="F14" s="4">
        <v>100</v>
      </c>
      <c r="G14" s="5">
        <v>45629</v>
      </c>
      <c r="H14" s="2" t="s">
        <v>22</v>
      </c>
      <c r="I14" s="54" t="s">
        <v>684</v>
      </c>
    </row>
    <row r="15" spans="2:16" ht="15" customHeight="1" x14ac:dyDescent="0.25">
      <c r="B15" s="2">
        <v>189</v>
      </c>
      <c r="C15" s="3" t="s">
        <v>685</v>
      </c>
      <c r="D15" s="4">
        <v>0</v>
      </c>
      <c r="E15" s="4">
        <v>0</v>
      </c>
      <c r="F15" s="4">
        <v>50</v>
      </c>
      <c r="G15" s="5">
        <v>45629</v>
      </c>
      <c r="H15" s="2" t="s">
        <v>22</v>
      </c>
      <c r="I15" s="54" t="s">
        <v>686</v>
      </c>
    </row>
    <row r="16" spans="2:16" ht="15" customHeight="1" x14ac:dyDescent="0.25">
      <c r="B16" s="2">
        <v>190</v>
      </c>
      <c r="C16" s="3" t="s">
        <v>216</v>
      </c>
      <c r="D16" s="4">
        <v>0</v>
      </c>
      <c r="E16" s="4">
        <v>0</v>
      </c>
      <c r="F16" s="4">
        <v>50</v>
      </c>
      <c r="G16" s="5">
        <v>45629</v>
      </c>
      <c r="H16" s="2" t="s">
        <v>22</v>
      </c>
      <c r="I16" s="54" t="s">
        <v>687</v>
      </c>
    </row>
    <row r="17" spans="2:13" ht="15" customHeight="1" x14ac:dyDescent="0.25">
      <c r="B17" s="2">
        <v>191</v>
      </c>
      <c r="C17" s="3" t="s">
        <v>444</v>
      </c>
      <c r="D17" s="4">
        <v>0</v>
      </c>
      <c r="E17" s="4">
        <v>0</v>
      </c>
      <c r="F17" s="4">
        <v>100</v>
      </c>
      <c r="G17" s="5">
        <v>45630</v>
      </c>
      <c r="H17" s="2" t="s">
        <v>22</v>
      </c>
      <c r="I17" s="54" t="s">
        <v>688</v>
      </c>
    </row>
    <row r="18" spans="2:13" ht="15" customHeight="1" x14ac:dyDescent="0.25">
      <c r="B18" s="2">
        <v>192</v>
      </c>
      <c r="C18" s="3" t="s">
        <v>83</v>
      </c>
      <c r="D18" s="4">
        <v>0</v>
      </c>
      <c r="E18" s="4">
        <v>0</v>
      </c>
      <c r="F18" s="4">
        <v>150</v>
      </c>
      <c r="G18" s="5">
        <v>45630</v>
      </c>
      <c r="H18" s="2" t="s">
        <v>5</v>
      </c>
      <c r="I18" s="54" t="s">
        <v>689</v>
      </c>
    </row>
    <row r="19" spans="2:13" ht="15" customHeight="1" x14ac:dyDescent="0.25">
      <c r="B19" s="2">
        <v>193</v>
      </c>
      <c r="C19" s="3" t="s">
        <v>32</v>
      </c>
      <c r="D19" s="4">
        <v>0</v>
      </c>
      <c r="E19" s="4">
        <v>0</v>
      </c>
      <c r="F19" s="4">
        <v>50</v>
      </c>
      <c r="G19" s="5">
        <v>45631</v>
      </c>
      <c r="H19" s="2" t="s">
        <v>5</v>
      </c>
      <c r="I19" s="54" t="s">
        <v>690</v>
      </c>
    </row>
    <row r="20" spans="2:13" ht="15" customHeight="1" x14ac:dyDescent="0.25">
      <c r="B20" s="2">
        <v>194</v>
      </c>
      <c r="C20" s="3" t="s">
        <v>92</v>
      </c>
      <c r="D20" s="4">
        <v>0</v>
      </c>
      <c r="E20" s="4">
        <v>0</v>
      </c>
      <c r="F20" s="4">
        <v>50</v>
      </c>
      <c r="G20" s="5">
        <v>45632</v>
      </c>
      <c r="H20" s="2" t="s">
        <v>22</v>
      </c>
      <c r="I20" s="54" t="s">
        <v>691</v>
      </c>
    </row>
    <row r="21" spans="2:13" ht="15" customHeight="1" x14ac:dyDescent="0.25">
      <c r="B21" s="2">
        <v>195</v>
      </c>
      <c r="C21" s="3" t="s">
        <v>697</v>
      </c>
      <c r="D21" s="4">
        <v>100</v>
      </c>
      <c r="E21" s="4">
        <v>0</v>
      </c>
      <c r="F21" s="4">
        <v>0</v>
      </c>
      <c r="G21" s="5">
        <v>45646</v>
      </c>
      <c r="H21" s="2" t="s">
        <v>22</v>
      </c>
      <c r="I21" s="54" t="s">
        <v>698</v>
      </c>
    </row>
    <row r="22" spans="2:13" ht="15" customHeight="1" x14ac:dyDescent="0.25">
      <c r="B22" s="2">
        <v>196</v>
      </c>
      <c r="C22" s="3" t="s">
        <v>702</v>
      </c>
      <c r="D22" s="4">
        <v>0</v>
      </c>
      <c r="E22" s="4">
        <v>1000</v>
      </c>
      <c r="F22" s="4">
        <v>0</v>
      </c>
      <c r="G22" s="5">
        <v>46022</v>
      </c>
      <c r="H22" s="2" t="s">
        <v>5</v>
      </c>
      <c r="I22" s="34" t="s">
        <v>703</v>
      </c>
    </row>
    <row r="23" spans="2:13" ht="15" customHeight="1" x14ac:dyDescent="0.25">
      <c r="B23" s="2">
        <v>197</v>
      </c>
      <c r="C23" s="3" t="s">
        <v>702</v>
      </c>
      <c r="D23" s="4">
        <v>0</v>
      </c>
      <c r="E23" s="4">
        <v>1000</v>
      </c>
      <c r="F23" s="4">
        <v>0</v>
      </c>
      <c r="G23" s="5">
        <v>46022</v>
      </c>
      <c r="H23" s="2" t="s">
        <v>5</v>
      </c>
      <c r="I23" s="34" t="s">
        <v>704</v>
      </c>
    </row>
    <row r="24" spans="2:13" ht="15" customHeight="1" x14ac:dyDescent="0.25">
      <c r="C24" s="7" t="s">
        <v>6</v>
      </c>
      <c r="D24" s="8">
        <f>SUM(D6:D23)</f>
        <v>100</v>
      </c>
      <c r="E24" s="8">
        <f>SUM(E6:E23)</f>
        <v>2000</v>
      </c>
      <c r="F24" s="8">
        <f>SUM(F6:F23)</f>
        <v>1500</v>
      </c>
      <c r="G24" s="15">
        <f>SUM(D24:F24)</f>
        <v>3600</v>
      </c>
    </row>
    <row r="25" spans="2:13" ht="15" customHeight="1" x14ac:dyDescent="0.25">
      <c r="L25" s="12" t="s">
        <v>205</v>
      </c>
      <c r="M25" s="15">
        <f>+'ENE2024'!M47</f>
        <v>6466.33</v>
      </c>
    </row>
    <row r="26" spans="2:13" ht="15" customHeight="1" x14ac:dyDescent="0.25">
      <c r="L26" s="55"/>
    </row>
    <row r="27" spans="2:13" ht="15" customHeight="1" x14ac:dyDescent="0.25">
      <c r="L27" s="12" t="s">
        <v>206</v>
      </c>
      <c r="M27" s="15">
        <f>+'FEB2024'!M39</f>
        <v>5121.8899999999994</v>
      </c>
    </row>
    <row r="28" spans="2:13" ht="15" customHeight="1" x14ac:dyDescent="0.25">
      <c r="L28" s="55"/>
    </row>
    <row r="29" spans="2:13" x14ac:dyDescent="0.25">
      <c r="G29" t="s">
        <v>315</v>
      </c>
      <c r="L29" s="12" t="s">
        <v>207</v>
      </c>
      <c r="M29" s="15">
        <f>+'MAR2024'!M34</f>
        <v>4802.5599999999995</v>
      </c>
    </row>
    <row r="31" spans="2:13" x14ac:dyDescent="0.25">
      <c r="L31" s="12" t="s">
        <v>291</v>
      </c>
      <c r="M31" s="15">
        <f>+'ABR2024'!M33</f>
        <v>2602</v>
      </c>
    </row>
    <row r="32" spans="2:13" x14ac:dyDescent="0.25">
      <c r="C32" t="s">
        <v>171</v>
      </c>
      <c r="D32" s="1">
        <v>0</v>
      </c>
    </row>
    <row r="33" spans="3:13" x14ac:dyDescent="0.25">
      <c r="C33" t="s">
        <v>172</v>
      </c>
      <c r="D33" s="1">
        <v>0</v>
      </c>
      <c r="L33" s="12" t="s">
        <v>358</v>
      </c>
      <c r="M33" s="15">
        <f>+'MAY2024'!M41</f>
        <v>6144</v>
      </c>
    </row>
    <row r="34" spans="3:13" x14ac:dyDescent="0.25">
      <c r="C34" t="s">
        <v>333</v>
      </c>
      <c r="D34" s="1">
        <v>0</v>
      </c>
    </row>
    <row r="35" spans="3:13" x14ac:dyDescent="0.25">
      <c r="C35" t="s">
        <v>175</v>
      </c>
      <c r="D35" s="1">
        <v>0</v>
      </c>
      <c r="L35" s="12" t="s">
        <v>431</v>
      </c>
      <c r="M35" s="15">
        <f>+'JUN2024'!M36</f>
        <v>4115</v>
      </c>
    </row>
    <row r="36" spans="3:13" x14ac:dyDescent="0.25">
      <c r="D36" s="1"/>
    </row>
    <row r="37" spans="3:13" x14ac:dyDescent="0.25">
      <c r="D37" s="1"/>
      <c r="L37" s="12" t="s">
        <v>483</v>
      </c>
      <c r="M37" s="15">
        <f>+'JUL2024'!M35</f>
        <v>2201.3000000000002</v>
      </c>
    </row>
    <row r="39" spans="3:13" x14ac:dyDescent="0.25">
      <c r="L39" s="12" t="s">
        <v>571</v>
      </c>
      <c r="M39" s="68">
        <f>9250+35</f>
        <v>9285</v>
      </c>
    </row>
    <row r="41" spans="3:13" x14ac:dyDescent="0.25">
      <c r="L41" s="12" t="s">
        <v>592</v>
      </c>
      <c r="M41" s="68">
        <f>+'SET2024'!G16</f>
        <v>1484.8</v>
      </c>
    </row>
    <row r="43" spans="3:13" x14ac:dyDescent="0.25">
      <c r="L43" s="12" t="s">
        <v>627</v>
      </c>
      <c r="M43" s="68">
        <f>+'OCT2024'!G25</f>
        <v>780</v>
      </c>
    </row>
    <row r="44" spans="3:13" x14ac:dyDescent="0.25">
      <c r="M44" t="s">
        <v>315</v>
      </c>
    </row>
    <row r="45" spans="3:13" x14ac:dyDescent="0.25">
      <c r="L45" s="12" t="s">
        <v>639</v>
      </c>
      <c r="M45" s="68">
        <f>+'NOV2024'!G15</f>
        <v>800</v>
      </c>
    </row>
  </sheetData>
  <mergeCells count="2">
    <mergeCell ref="B2:I2"/>
    <mergeCell ref="K2:P2"/>
  </mergeCells>
  <pageMargins left="0.7" right="0.7" top="0.75" bottom="0.75" header="0.3" footer="0.3"/>
  <ignoredErrors>
    <ignoredError sqref="I10 I14 I16:I17 I20:I21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039C-5BDB-456E-AC8B-166F5BA54152}">
  <dimension ref="B2:F67"/>
  <sheetViews>
    <sheetView zoomScale="80" zoomScaleNormal="80" workbookViewId="0">
      <selection activeCell="F51" sqref="F51"/>
    </sheetView>
  </sheetViews>
  <sheetFormatPr baseColWidth="10" defaultRowHeight="15" x14ac:dyDescent="0.25"/>
  <cols>
    <col min="1" max="1" width="6.7109375" customWidth="1"/>
    <col min="2" max="2" width="6.7109375" style="1" customWidth="1"/>
    <col min="3" max="3" width="29.85546875" customWidth="1"/>
    <col min="4" max="4" width="11.28515625" customWidth="1"/>
    <col min="7" max="7" width="6.85546875" customWidth="1"/>
  </cols>
  <sheetData>
    <row r="2" spans="2:4" x14ac:dyDescent="0.25">
      <c r="B2" s="102" t="s">
        <v>90</v>
      </c>
      <c r="C2" s="102"/>
      <c r="D2" s="42" t="s">
        <v>102</v>
      </c>
    </row>
    <row r="3" spans="2:4" ht="21" customHeight="1" x14ac:dyDescent="0.25">
      <c r="B3" s="1">
        <v>1</v>
      </c>
      <c r="C3" t="s">
        <v>66</v>
      </c>
      <c r="D3" s="43">
        <v>200</v>
      </c>
    </row>
    <row r="4" spans="2:4" ht="21" customHeight="1" x14ac:dyDescent="0.25">
      <c r="B4" s="1">
        <v>2</v>
      </c>
      <c r="C4" t="s">
        <v>11</v>
      </c>
      <c r="D4" s="43">
        <f>200</f>
        <v>200</v>
      </c>
    </row>
    <row r="5" spans="2:4" ht="21" customHeight="1" x14ac:dyDescent="0.25">
      <c r="B5" s="1">
        <v>3</v>
      </c>
      <c r="C5" t="s">
        <v>91</v>
      </c>
      <c r="D5" s="43">
        <f>200</f>
        <v>200</v>
      </c>
    </row>
    <row r="6" spans="2:4" ht="21" customHeight="1" x14ac:dyDescent="0.25">
      <c r="B6" s="1">
        <v>4</v>
      </c>
      <c r="C6" t="s">
        <v>17</v>
      </c>
      <c r="D6" s="43">
        <f>200</f>
        <v>200</v>
      </c>
    </row>
    <row r="7" spans="2:4" ht="21" customHeight="1" x14ac:dyDescent="0.25">
      <c r="B7" s="1">
        <v>5</v>
      </c>
      <c r="C7" t="s">
        <v>145</v>
      </c>
      <c r="D7" s="43">
        <f>200</f>
        <v>200</v>
      </c>
    </row>
    <row r="8" spans="2:4" ht="21" customHeight="1" x14ac:dyDescent="0.25">
      <c r="B8" s="1">
        <v>6</v>
      </c>
      <c r="C8" t="s">
        <v>128</v>
      </c>
      <c r="D8" s="43">
        <v>200</v>
      </c>
    </row>
    <row r="9" spans="2:4" ht="21" customHeight="1" x14ac:dyDescent="0.25">
      <c r="B9" s="1">
        <v>7</v>
      </c>
      <c r="C9" t="s">
        <v>133</v>
      </c>
      <c r="D9" s="43">
        <v>200</v>
      </c>
    </row>
    <row r="10" spans="2:4" ht="21" customHeight="1" x14ac:dyDescent="0.25">
      <c r="B10" s="1">
        <v>8</v>
      </c>
      <c r="C10" t="s">
        <v>141</v>
      </c>
      <c r="D10" s="43">
        <v>200</v>
      </c>
    </row>
    <row r="11" spans="2:4" ht="21" customHeight="1" x14ac:dyDescent="0.25">
      <c r="B11" s="1">
        <v>9</v>
      </c>
      <c r="C11" t="s">
        <v>119</v>
      </c>
      <c r="D11" s="43">
        <v>200</v>
      </c>
    </row>
    <row r="12" spans="2:4" ht="21" customHeight="1" x14ac:dyDescent="0.25">
      <c r="B12" s="1">
        <v>10</v>
      </c>
      <c r="C12" t="s">
        <v>30</v>
      </c>
      <c r="D12" s="43">
        <v>200</v>
      </c>
    </row>
    <row r="13" spans="2:4" ht="21" customHeight="1" x14ac:dyDescent="0.25">
      <c r="B13" s="1">
        <v>11</v>
      </c>
      <c r="C13" t="s">
        <v>33</v>
      </c>
      <c r="D13" s="43">
        <v>200</v>
      </c>
    </row>
    <row r="14" spans="2:4" ht="21" customHeight="1" x14ac:dyDescent="0.25">
      <c r="B14" s="1">
        <v>12</v>
      </c>
      <c r="C14" t="s">
        <v>112</v>
      </c>
      <c r="D14" s="43">
        <v>200</v>
      </c>
    </row>
    <row r="15" spans="2:4" ht="21" customHeight="1" x14ac:dyDescent="0.25">
      <c r="B15" s="1">
        <v>13</v>
      </c>
      <c r="C15" t="s">
        <v>64</v>
      </c>
      <c r="D15" s="43">
        <v>200</v>
      </c>
    </row>
    <row r="16" spans="2:4" ht="21" customHeight="1" x14ac:dyDescent="0.25">
      <c r="B16" s="1">
        <v>14</v>
      </c>
      <c r="C16" t="s">
        <v>45</v>
      </c>
      <c r="D16" s="43">
        <v>200</v>
      </c>
    </row>
    <row r="17" spans="2:4" ht="21" customHeight="1" x14ac:dyDescent="0.25">
      <c r="B17" s="1">
        <v>15</v>
      </c>
      <c r="C17" t="s">
        <v>149</v>
      </c>
      <c r="D17" s="43">
        <v>200</v>
      </c>
    </row>
    <row r="18" spans="2:4" ht="21" customHeight="1" x14ac:dyDescent="0.25">
      <c r="B18" s="1">
        <v>16</v>
      </c>
      <c r="C18" t="s">
        <v>99</v>
      </c>
      <c r="D18" s="43">
        <v>200</v>
      </c>
    </row>
    <row r="19" spans="2:4" ht="21" customHeight="1" x14ac:dyDescent="0.25">
      <c r="B19" s="1">
        <v>17</v>
      </c>
      <c r="C19" t="s">
        <v>148</v>
      </c>
      <c r="D19" s="43">
        <v>240</v>
      </c>
    </row>
    <row r="20" spans="2:4" ht="21" customHeight="1" x14ac:dyDescent="0.25">
      <c r="B20" s="1">
        <v>18</v>
      </c>
      <c r="C20" t="s">
        <v>4</v>
      </c>
      <c r="D20" s="43">
        <v>200</v>
      </c>
    </row>
    <row r="21" spans="2:4" ht="21" customHeight="1" x14ac:dyDescent="0.25">
      <c r="B21" s="1">
        <v>19</v>
      </c>
      <c r="C21" t="s">
        <v>121</v>
      </c>
      <c r="D21" s="43">
        <v>200</v>
      </c>
    </row>
    <row r="22" spans="2:4" ht="21" customHeight="1" x14ac:dyDescent="0.25">
      <c r="B22" s="1">
        <v>20</v>
      </c>
      <c r="C22" t="s">
        <v>152</v>
      </c>
      <c r="D22" s="43">
        <v>200</v>
      </c>
    </row>
    <row r="23" spans="2:4" ht="21" customHeight="1" x14ac:dyDescent="0.25">
      <c r="B23" s="1">
        <v>21</v>
      </c>
      <c r="C23" t="s">
        <v>19</v>
      </c>
      <c r="D23" s="43">
        <v>200</v>
      </c>
    </row>
    <row r="24" spans="2:4" ht="21" customHeight="1" x14ac:dyDescent="0.25">
      <c r="B24" s="1">
        <v>22</v>
      </c>
      <c r="C24" t="s">
        <v>167</v>
      </c>
      <c r="D24" s="43">
        <v>200</v>
      </c>
    </row>
    <row r="25" spans="2:4" ht="21" customHeight="1" x14ac:dyDescent="0.25">
      <c r="B25" s="1">
        <v>23</v>
      </c>
      <c r="C25" t="s">
        <v>204</v>
      </c>
      <c r="D25" s="43">
        <v>223.7</v>
      </c>
    </row>
    <row r="26" spans="2:4" ht="21" customHeight="1" x14ac:dyDescent="0.25">
      <c r="B26" s="1">
        <v>24</v>
      </c>
      <c r="C26" t="s">
        <v>187</v>
      </c>
      <c r="D26" s="43">
        <v>300</v>
      </c>
    </row>
    <row r="27" spans="2:4" ht="21" customHeight="1" x14ac:dyDescent="0.25">
      <c r="B27" s="1">
        <v>25</v>
      </c>
      <c r="C27" t="s">
        <v>209</v>
      </c>
      <c r="D27" s="48">
        <v>200</v>
      </c>
    </row>
    <row r="28" spans="2:4" ht="21" customHeight="1" x14ac:dyDescent="0.25">
      <c r="B28" s="1">
        <v>26</v>
      </c>
      <c r="C28" t="s">
        <v>220</v>
      </c>
      <c r="D28" s="48">
        <v>250</v>
      </c>
    </row>
    <row r="29" spans="2:4" ht="21" customHeight="1" x14ac:dyDescent="0.25">
      <c r="B29" s="1">
        <v>27</v>
      </c>
      <c r="C29" t="s">
        <v>227</v>
      </c>
      <c r="D29" s="48">
        <v>724</v>
      </c>
    </row>
    <row r="30" spans="2:4" ht="21" customHeight="1" x14ac:dyDescent="0.25">
      <c r="B30" s="1">
        <v>28</v>
      </c>
      <c r="C30" t="s">
        <v>252</v>
      </c>
      <c r="D30" s="48">
        <v>363.86</v>
      </c>
    </row>
    <row r="31" spans="2:4" ht="21" customHeight="1" x14ac:dyDescent="0.25">
      <c r="B31" s="1">
        <v>29</v>
      </c>
      <c r="C31" t="s">
        <v>266</v>
      </c>
      <c r="D31" s="48">
        <f>100+100</f>
        <v>200</v>
      </c>
    </row>
    <row r="32" spans="2:4" ht="21" customHeight="1" x14ac:dyDescent="0.25">
      <c r="B32" s="1">
        <v>30</v>
      </c>
      <c r="C32" t="s">
        <v>21</v>
      </c>
      <c r="D32" s="48">
        <f>200</f>
        <v>200</v>
      </c>
    </row>
    <row r="33" spans="2:4" ht="21" customHeight="1" x14ac:dyDescent="0.25">
      <c r="B33" s="1">
        <v>31</v>
      </c>
      <c r="C33" t="s">
        <v>294</v>
      </c>
      <c r="D33" s="48">
        <v>200</v>
      </c>
    </row>
    <row r="34" spans="2:4" ht="21" customHeight="1" x14ac:dyDescent="0.25">
      <c r="B34" s="1">
        <v>32</v>
      </c>
      <c r="C34" t="s">
        <v>303</v>
      </c>
      <c r="D34" s="48">
        <v>200</v>
      </c>
    </row>
    <row r="35" spans="2:4" ht="21" customHeight="1" x14ac:dyDescent="0.25">
      <c r="B35" s="1">
        <v>33</v>
      </c>
      <c r="C35" t="s">
        <v>80</v>
      </c>
      <c r="D35" s="48">
        <v>222</v>
      </c>
    </row>
    <row r="36" spans="2:4" ht="21" hidden="1" customHeight="1" x14ac:dyDescent="0.25">
      <c r="B36" s="1">
        <v>34</v>
      </c>
      <c r="D36" s="48"/>
    </row>
    <row r="37" spans="2:4" ht="21" hidden="1" customHeight="1" x14ac:dyDescent="0.25">
      <c r="B37" s="1">
        <v>35</v>
      </c>
      <c r="D37" s="48"/>
    </row>
    <row r="38" spans="2:4" ht="21" hidden="1" customHeight="1" x14ac:dyDescent="0.25">
      <c r="B38" s="1">
        <v>36</v>
      </c>
      <c r="D38" s="48"/>
    </row>
    <row r="39" spans="2:4" ht="21" hidden="1" customHeight="1" x14ac:dyDescent="0.25">
      <c r="B39" s="1">
        <v>37</v>
      </c>
      <c r="D39" s="48"/>
    </row>
    <row r="40" spans="2:4" ht="21" customHeight="1" x14ac:dyDescent="0.25">
      <c r="B40" s="1">
        <v>34</v>
      </c>
      <c r="C40" t="s">
        <v>379</v>
      </c>
      <c r="D40" s="48">
        <v>824</v>
      </c>
    </row>
    <row r="41" spans="2:4" ht="21" customHeight="1" x14ac:dyDescent="0.25">
      <c r="B41" s="1">
        <v>35</v>
      </c>
      <c r="C41" t="s">
        <v>381</v>
      </c>
      <c r="D41" s="48">
        <v>200</v>
      </c>
    </row>
    <row r="42" spans="2:4" ht="21" customHeight="1" x14ac:dyDescent="0.25">
      <c r="B42" s="1">
        <v>36</v>
      </c>
      <c r="C42" t="s">
        <v>64</v>
      </c>
      <c r="D42" s="48">
        <v>150</v>
      </c>
    </row>
    <row r="43" spans="2:4" ht="21" customHeight="1" x14ac:dyDescent="0.25">
      <c r="B43" s="1">
        <v>37</v>
      </c>
      <c r="C43" t="s">
        <v>470</v>
      </c>
      <c r="D43" s="48">
        <v>140</v>
      </c>
    </row>
    <row r="44" spans="2:4" ht="21" customHeight="1" x14ac:dyDescent="0.25">
      <c r="B44" s="1">
        <v>38</v>
      </c>
      <c r="C44" t="s">
        <v>81</v>
      </c>
      <c r="D44" s="48">
        <v>140</v>
      </c>
    </row>
    <row r="45" spans="2:4" ht="21" customHeight="1" x14ac:dyDescent="0.25">
      <c r="B45" s="1">
        <v>39</v>
      </c>
      <c r="C45" t="s">
        <v>593</v>
      </c>
      <c r="D45" s="48">
        <v>27.4</v>
      </c>
    </row>
    <row r="46" spans="2:4" ht="21" customHeight="1" x14ac:dyDescent="0.25">
      <c r="B46" s="1">
        <v>40</v>
      </c>
      <c r="C46" t="s">
        <v>594</v>
      </c>
      <c r="D46" s="48">
        <v>27.4</v>
      </c>
    </row>
    <row r="47" spans="2:4" ht="21" customHeight="1" x14ac:dyDescent="0.25">
      <c r="B47" s="1">
        <v>41</v>
      </c>
      <c r="C47" t="s">
        <v>11</v>
      </c>
      <c r="D47" s="48">
        <v>250</v>
      </c>
    </row>
    <row r="48" spans="2:4" ht="21" customHeight="1" x14ac:dyDescent="0.25">
      <c r="B48" s="1">
        <v>42</v>
      </c>
      <c r="C48" t="s">
        <v>21</v>
      </c>
      <c r="D48" s="48">
        <v>100</v>
      </c>
    </row>
    <row r="49" spans="2:6" ht="21" customHeight="1" x14ac:dyDescent="0.25">
      <c r="D49" s="48"/>
    </row>
    <row r="50" spans="2:6" ht="21" customHeight="1" x14ac:dyDescent="0.25">
      <c r="D50" s="48"/>
    </row>
    <row r="51" spans="2:6" ht="21" customHeight="1" x14ac:dyDescent="0.25">
      <c r="D51" s="48"/>
    </row>
    <row r="52" spans="2:6" ht="21" customHeight="1" x14ac:dyDescent="0.25">
      <c r="D52" s="48"/>
    </row>
    <row r="53" spans="2:6" ht="21" customHeight="1" x14ac:dyDescent="0.25">
      <c r="D53" s="48"/>
    </row>
    <row r="54" spans="2:6" ht="21" customHeight="1" x14ac:dyDescent="0.25">
      <c r="D54" s="48"/>
    </row>
    <row r="55" spans="2:6" ht="21" customHeight="1" x14ac:dyDescent="0.25">
      <c r="D55" s="44"/>
    </row>
    <row r="56" spans="2:6" x14ac:dyDescent="0.25">
      <c r="D56" s="45">
        <f>SUM(D3:D55)</f>
        <v>9382.3599999999988</v>
      </c>
    </row>
    <row r="57" spans="2:6" x14ac:dyDescent="0.25">
      <c r="D57" s="43"/>
    </row>
    <row r="58" spans="2:6" ht="21" customHeight="1" x14ac:dyDescent="0.25"/>
    <row r="59" spans="2:6" ht="21" customHeight="1" x14ac:dyDescent="0.25">
      <c r="B59" s="103"/>
      <c r="C59" t="s">
        <v>219</v>
      </c>
      <c r="F59" t="s">
        <v>211</v>
      </c>
    </row>
    <row r="60" spans="2:6" ht="21" customHeight="1" x14ac:dyDescent="0.25">
      <c r="B60" s="103"/>
      <c r="C60" t="s">
        <v>41</v>
      </c>
    </row>
    <row r="61" spans="2:6" ht="21" customHeight="1" x14ac:dyDescent="0.25">
      <c r="B61" s="103"/>
      <c r="C61" t="s">
        <v>58</v>
      </c>
    </row>
    <row r="62" spans="2:6" ht="21" customHeight="1" x14ac:dyDescent="0.25">
      <c r="B62" s="103"/>
      <c r="C62" t="s">
        <v>218</v>
      </c>
    </row>
    <row r="63" spans="2:6" ht="21" customHeight="1" x14ac:dyDescent="0.25"/>
    <row r="64" spans="2:6" ht="21" customHeight="1" x14ac:dyDescent="0.25">
      <c r="C64" t="s">
        <v>83</v>
      </c>
    </row>
    <row r="65" spans="3:3" ht="21" customHeight="1" x14ac:dyDescent="0.25">
      <c r="C65" t="s">
        <v>80</v>
      </c>
    </row>
    <row r="66" spans="3:3" ht="21" customHeight="1" x14ac:dyDescent="0.25">
      <c r="C66" t="s">
        <v>92</v>
      </c>
    </row>
    <row r="67" spans="3:3" ht="21" customHeight="1" x14ac:dyDescent="0.25">
      <c r="C67" t="s">
        <v>32</v>
      </c>
    </row>
  </sheetData>
  <mergeCells count="2">
    <mergeCell ref="B2:C2"/>
    <mergeCell ref="B59:B6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2115-DCAC-4C76-9655-EED867DBD2CA}">
  <dimension ref="B2:K96"/>
  <sheetViews>
    <sheetView topLeftCell="A71" zoomScale="90" zoomScaleNormal="90" workbookViewId="0">
      <selection activeCell="J15" sqref="J15"/>
    </sheetView>
  </sheetViews>
  <sheetFormatPr baseColWidth="10" defaultRowHeight="15" x14ac:dyDescent="0.25"/>
  <cols>
    <col min="1" max="1" width="4.85546875" customWidth="1"/>
    <col min="2" max="2" width="7" style="1" customWidth="1"/>
    <col min="3" max="3" width="28.85546875" customWidth="1"/>
    <col min="4" max="6" width="7.42578125" customWidth="1"/>
    <col min="7" max="7" width="2.7109375" customWidth="1"/>
    <col min="8" max="8" width="9.7109375" style="1" customWidth="1"/>
    <col min="9" max="9" width="3.28515625" customWidth="1"/>
    <col min="10" max="10" width="13" customWidth="1"/>
    <col min="11" max="11" width="8" style="1" customWidth="1"/>
  </cols>
  <sheetData>
    <row r="2" spans="2:11" x14ac:dyDescent="0.25">
      <c r="C2" s="104" t="s">
        <v>263</v>
      </c>
      <c r="D2" s="104"/>
      <c r="E2" s="104"/>
      <c r="F2" s="104"/>
    </row>
    <row r="3" spans="2:11" ht="30" x14ac:dyDescent="0.25">
      <c r="B3"/>
      <c r="C3" s="64" t="s">
        <v>524</v>
      </c>
      <c r="D3" s="65" t="s">
        <v>334</v>
      </c>
      <c r="E3" s="65" t="s">
        <v>525</v>
      </c>
      <c r="F3" s="62" t="s">
        <v>526</v>
      </c>
      <c r="H3" s="62" t="s">
        <v>528</v>
      </c>
    </row>
    <row r="4" spans="2:11" x14ac:dyDescent="0.25">
      <c r="B4" s="1">
        <v>1</v>
      </c>
      <c r="C4" s="63" t="s">
        <v>45</v>
      </c>
      <c r="D4" s="28" t="s">
        <v>286</v>
      </c>
      <c r="E4" s="28" t="s">
        <v>286</v>
      </c>
      <c r="F4" s="28"/>
      <c r="H4" s="2">
        <v>2</v>
      </c>
    </row>
    <row r="5" spans="2:11" x14ac:dyDescent="0.25">
      <c r="B5" s="1">
        <v>2</v>
      </c>
      <c r="C5" s="3" t="s">
        <v>98</v>
      </c>
      <c r="D5" s="28" t="s">
        <v>286</v>
      </c>
      <c r="E5" s="28"/>
      <c r="F5" s="28"/>
      <c r="H5" s="2">
        <v>1</v>
      </c>
      <c r="J5" t="s">
        <v>529</v>
      </c>
    </row>
    <row r="6" spans="2:11" x14ac:dyDescent="0.25">
      <c r="B6" s="1">
        <v>3</v>
      </c>
      <c r="C6" s="3" t="s">
        <v>83</v>
      </c>
      <c r="D6" s="28" t="s">
        <v>286</v>
      </c>
      <c r="E6" s="28"/>
      <c r="F6" s="28"/>
      <c r="H6" s="2">
        <v>1</v>
      </c>
    </row>
    <row r="7" spans="2:11" x14ac:dyDescent="0.25">
      <c r="B7" s="1">
        <v>4</v>
      </c>
      <c r="C7" s="3" t="s">
        <v>339</v>
      </c>
      <c r="D7" s="28"/>
      <c r="E7" s="28" t="s">
        <v>286</v>
      </c>
      <c r="F7" s="28"/>
      <c r="H7" s="2">
        <v>1</v>
      </c>
      <c r="J7" t="s">
        <v>530</v>
      </c>
      <c r="K7" s="1">
        <v>50</v>
      </c>
    </row>
    <row r="8" spans="2:11" x14ac:dyDescent="0.25">
      <c r="B8" s="1">
        <v>5</v>
      </c>
      <c r="C8" s="3" t="s">
        <v>446</v>
      </c>
      <c r="D8" s="28" t="s">
        <v>286</v>
      </c>
      <c r="E8" s="28"/>
      <c r="F8" s="28"/>
      <c r="H8" s="2">
        <v>1</v>
      </c>
      <c r="J8" t="s">
        <v>531</v>
      </c>
      <c r="K8" s="1">
        <v>29</v>
      </c>
    </row>
    <row r="9" spans="2:11" x14ac:dyDescent="0.25">
      <c r="B9" s="1">
        <v>6</v>
      </c>
      <c r="C9" s="3" t="s">
        <v>287</v>
      </c>
      <c r="D9" s="28" t="s">
        <v>286</v>
      </c>
      <c r="E9" s="28"/>
      <c r="F9" s="28"/>
      <c r="H9" s="2">
        <v>1</v>
      </c>
      <c r="J9" t="s">
        <v>532</v>
      </c>
      <c r="K9" s="1">
        <v>4</v>
      </c>
    </row>
    <row r="10" spans="2:11" x14ac:dyDescent="0.25">
      <c r="B10" s="1">
        <v>7</v>
      </c>
      <c r="C10" s="3" t="s">
        <v>12</v>
      </c>
      <c r="D10" s="28" t="s">
        <v>286</v>
      </c>
      <c r="E10" s="28" t="s">
        <v>286</v>
      </c>
      <c r="F10" s="28"/>
      <c r="H10" s="2">
        <v>2</v>
      </c>
      <c r="K10" s="67"/>
    </row>
    <row r="11" spans="2:11" x14ac:dyDescent="0.25">
      <c r="B11" s="1">
        <v>8</v>
      </c>
      <c r="C11" s="3" t="s">
        <v>37</v>
      </c>
      <c r="D11" s="28" t="s">
        <v>286</v>
      </c>
      <c r="E11" s="28"/>
      <c r="F11" s="28"/>
      <c r="H11" s="2">
        <v>1</v>
      </c>
      <c r="J11" t="s">
        <v>6</v>
      </c>
      <c r="K11" s="1">
        <f>SUM(K7:K10)</f>
        <v>83</v>
      </c>
    </row>
    <row r="12" spans="2:11" x14ac:dyDescent="0.25">
      <c r="B12" s="1">
        <v>9</v>
      </c>
      <c r="C12" s="3" t="s">
        <v>112</v>
      </c>
      <c r="D12" s="28" t="s">
        <v>286</v>
      </c>
      <c r="E12" s="28" t="s">
        <v>286</v>
      </c>
      <c r="F12" s="28"/>
      <c r="H12" s="2">
        <v>2</v>
      </c>
    </row>
    <row r="13" spans="2:11" x14ac:dyDescent="0.25">
      <c r="B13" s="1">
        <v>10</v>
      </c>
      <c r="C13" s="3" t="s">
        <v>30</v>
      </c>
      <c r="D13" s="28" t="s">
        <v>286</v>
      </c>
      <c r="E13" s="28" t="s">
        <v>527</v>
      </c>
      <c r="F13" s="28"/>
      <c r="H13" s="2">
        <v>2</v>
      </c>
    </row>
    <row r="14" spans="2:11" x14ac:dyDescent="0.25">
      <c r="B14" s="1">
        <v>11</v>
      </c>
      <c r="C14" s="3" t="s">
        <v>64</v>
      </c>
      <c r="D14" s="28" t="s">
        <v>286</v>
      </c>
      <c r="E14" s="28" t="s">
        <v>286</v>
      </c>
      <c r="F14" s="28" t="s">
        <v>286</v>
      </c>
      <c r="H14" s="2">
        <v>3</v>
      </c>
    </row>
    <row r="15" spans="2:11" x14ac:dyDescent="0.25">
      <c r="B15" s="1">
        <v>12</v>
      </c>
      <c r="C15" s="3" t="s">
        <v>9</v>
      </c>
      <c r="D15" s="28" t="s">
        <v>286</v>
      </c>
      <c r="E15" s="28"/>
      <c r="F15" s="28"/>
      <c r="H15" s="2">
        <v>1</v>
      </c>
    </row>
    <row r="16" spans="2:11" x14ac:dyDescent="0.25">
      <c r="B16" s="1">
        <v>13</v>
      </c>
      <c r="C16" s="3" t="s">
        <v>4</v>
      </c>
      <c r="D16" s="28" t="s">
        <v>286</v>
      </c>
      <c r="E16" s="28" t="s">
        <v>286</v>
      </c>
      <c r="F16" s="28"/>
      <c r="H16" s="2">
        <v>2</v>
      </c>
    </row>
    <row r="17" spans="2:8" x14ac:dyDescent="0.25">
      <c r="B17" s="1">
        <v>14</v>
      </c>
      <c r="C17" s="3" t="s">
        <v>36</v>
      </c>
      <c r="D17" s="28" t="s">
        <v>286</v>
      </c>
      <c r="E17" s="28"/>
      <c r="F17" s="28"/>
      <c r="H17" s="2">
        <v>1</v>
      </c>
    </row>
    <row r="18" spans="2:8" x14ac:dyDescent="0.25">
      <c r="B18" s="1">
        <v>15</v>
      </c>
      <c r="C18" s="3" t="s">
        <v>381</v>
      </c>
      <c r="D18" s="28" t="s">
        <v>286</v>
      </c>
      <c r="E18" s="28" t="s">
        <v>286</v>
      </c>
      <c r="F18" s="28"/>
      <c r="H18" s="2">
        <v>2</v>
      </c>
    </row>
    <row r="19" spans="2:8" x14ac:dyDescent="0.25">
      <c r="B19" s="1">
        <v>16</v>
      </c>
      <c r="C19" s="3" t="s">
        <v>40</v>
      </c>
      <c r="D19" s="28" t="s">
        <v>286</v>
      </c>
      <c r="E19" s="28"/>
      <c r="F19" s="28"/>
      <c r="H19" s="2">
        <v>1</v>
      </c>
    </row>
    <row r="20" spans="2:8" x14ac:dyDescent="0.25">
      <c r="B20" s="1">
        <v>17</v>
      </c>
      <c r="C20" s="3" t="s">
        <v>209</v>
      </c>
      <c r="D20" s="28"/>
      <c r="E20" s="28" t="s">
        <v>286</v>
      </c>
      <c r="F20" s="28" t="s">
        <v>286</v>
      </c>
      <c r="H20" s="2">
        <v>2</v>
      </c>
    </row>
    <row r="21" spans="2:8" x14ac:dyDescent="0.25">
      <c r="B21" s="1">
        <v>18</v>
      </c>
      <c r="C21" s="3" t="s">
        <v>68</v>
      </c>
      <c r="D21" s="28" t="s">
        <v>286</v>
      </c>
      <c r="E21" s="28"/>
      <c r="F21" s="28"/>
      <c r="H21" s="2">
        <v>1</v>
      </c>
    </row>
    <row r="22" spans="2:8" x14ac:dyDescent="0.25">
      <c r="B22" s="1">
        <v>19</v>
      </c>
      <c r="C22" s="3" t="s">
        <v>85</v>
      </c>
      <c r="D22" s="28" t="s">
        <v>286</v>
      </c>
      <c r="E22" s="28"/>
      <c r="F22" s="28"/>
      <c r="H22" s="2">
        <v>1</v>
      </c>
    </row>
    <row r="23" spans="2:8" x14ac:dyDescent="0.25">
      <c r="B23" s="1">
        <v>20</v>
      </c>
      <c r="C23" s="3" t="s">
        <v>308</v>
      </c>
      <c r="D23" s="28" t="s">
        <v>286</v>
      </c>
      <c r="E23" s="28"/>
      <c r="F23" s="28"/>
      <c r="H23" s="2">
        <v>1</v>
      </c>
    </row>
    <row r="24" spans="2:8" x14ac:dyDescent="0.25">
      <c r="B24" s="1">
        <v>21</v>
      </c>
      <c r="C24" s="3" t="s">
        <v>108</v>
      </c>
      <c r="D24" s="28" t="s">
        <v>286</v>
      </c>
      <c r="E24" s="28"/>
      <c r="F24" s="28"/>
      <c r="H24" s="2">
        <v>1</v>
      </c>
    </row>
    <row r="25" spans="2:8" x14ac:dyDescent="0.25">
      <c r="B25" s="1">
        <v>22</v>
      </c>
      <c r="C25" s="3" t="s">
        <v>111</v>
      </c>
      <c r="D25" s="28" t="s">
        <v>286</v>
      </c>
      <c r="E25" s="28"/>
      <c r="F25" s="28"/>
      <c r="H25" s="2">
        <v>1</v>
      </c>
    </row>
    <row r="26" spans="2:8" x14ac:dyDescent="0.25">
      <c r="B26" s="1">
        <v>23</v>
      </c>
      <c r="C26" s="3" t="s">
        <v>21</v>
      </c>
      <c r="D26" s="28" t="s">
        <v>286</v>
      </c>
      <c r="E26" s="28" t="s">
        <v>286</v>
      </c>
      <c r="F26" s="28"/>
      <c r="H26" s="2">
        <v>3</v>
      </c>
    </row>
    <row r="27" spans="2:8" x14ac:dyDescent="0.25">
      <c r="B27" s="1">
        <v>24</v>
      </c>
      <c r="C27" s="3" t="s">
        <v>325</v>
      </c>
      <c r="D27" s="28" t="s">
        <v>286</v>
      </c>
      <c r="E27" s="28"/>
      <c r="F27" s="28"/>
      <c r="H27" s="2">
        <v>1</v>
      </c>
    </row>
    <row r="28" spans="2:8" x14ac:dyDescent="0.25">
      <c r="B28" s="1">
        <v>25</v>
      </c>
      <c r="C28" s="3" t="s">
        <v>7</v>
      </c>
      <c r="D28" s="28" t="s">
        <v>286</v>
      </c>
      <c r="E28" s="28"/>
      <c r="F28" s="28"/>
      <c r="H28" s="2">
        <v>1</v>
      </c>
    </row>
    <row r="29" spans="2:8" x14ac:dyDescent="0.25">
      <c r="B29" s="1">
        <v>26</v>
      </c>
      <c r="C29" s="3" t="s">
        <v>523</v>
      </c>
      <c r="D29" s="28" t="s">
        <v>286</v>
      </c>
      <c r="E29" s="28"/>
      <c r="F29" s="28"/>
      <c r="H29" s="2">
        <v>1</v>
      </c>
    </row>
    <row r="30" spans="2:8" x14ac:dyDescent="0.25">
      <c r="B30" s="1">
        <v>27</v>
      </c>
      <c r="C30" s="3" t="s">
        <v>61</v>
      </c>
      <c r="D30" s="28" t="s">
        <v>286</v>
      </c>
      <c r="E30" s="28"/>
      <c r="F30" s="28"/>
      <c r="H30" s="2">
        <v>1</v>
      </c>
    </row>
    <row r="31" spans="2:8" x14ac:dyDescent="0.25">
      <c r="B31" s="1">
        <v>28</v>
      </c>
      <c r="C31" s="3" t="s">
        <v>58</v>
      </c>
      <c r="D31" s="28" t="s">
        <v>286</v>
      </c>
      <c r="E31" s="28"/>
      <c r="F31" s="28"/>
      <c r="H31" s="2">
        <v>1</v>
      </c>
    </row>
    <row r="32" spans="2:8" x14ac:dyDescent="0.25">
      <c r="B32" s="1">
        <v>29</v>
      </c>
      <c r="C32" s="3" t="s">
        <v>24</v>
      </c>
      <c r="D32" s="28" t="s">
        <v>286</v>
      </c>
      <c r="E32" s="28"/>
      <c r="F32" s="28"/>
      <c r="H32" s="2">
        <v>1</v>
      </c>
    </row>
    <row r="33" spans="2:8" x14ac:dyDescent="0.25">
      <c r="B33" s="1">
        <v>30</v>
      </c>
      <c r="C33" s="3" t="s">
        <v>569</v>
      </c>
      <c r="D33" s="28" t="s">
        <v>286</v>
      </c>
      <c r="E33" s="3"/>
      <c r="F33" s="3"/>
      <c r="H33" s="2">
        <v>1</v>
      </c>
    </row>
    <row r="34" spans="2:8" x14ac:dyDescent="0.25">
      <c r="B34" s="1">
        <v>31</v>
      </c>
      <c r="C34" s="3" t="s">
        <v>119</v>
      </c>
      <c r="D34" s="28" t="s">
        <v>286</v>
      </c>
      <c r="E34" s="28" t="s">
        <v>286</v>
      </c>
      <c r="F34" s="28"/>
      <c r="H34" s="2">
        <v>2</v>
      </c>
    </row>
    <row r="35" spans="2:8" x14ac:dyDescent="0.25">
      <c r="B35" s="1">
        <v>32</v>
      </c>
      <c r="C35" s="3" t="s">
        <v>43</v>
      </c>
      <c r="D35" s="28" t="s">
        <v>286</v>
      </c>
      <c r="E35" s="28" t="s">
        <v>286</v>
      </c>
      <c r="F35" s="28"/>
      <c r="H35" s="2">
        <v>2</v>
      </c>
    </row>
    <row r="36" spans="2:8" x14ac:dyDescent="0.25">
      <c r="B36" s="1">
        <v>33</v>
      </c>
      <c r="C36" s="3" t="s">
        <v>438</v>
      </c>
      <c r="D36" s="28" t="s">
        <v>286</v>
      </c>
      <c r="E36" s="28"/>
      <c r="F36" s="28"/>
      <c r="H36" s="2">
        <v>1</v>
      </c>
    </row>
    <row r="37" spans="2:8" x14ac:dyDescent="0.25">
      <c r="B37" s="1">
        <v>34</v>
      </c>
      <c r="C37" s="3" t="s">
        <v>114</v>
      </c>
      <c r="D37" s="28" t="s">
        <v>286</v>
      </c>
      <c r="E37" s="28"/>
      <c r="F37" s="28"/>
      <c r="H37" s="2">
        <v>1</v>
      </c>
    </row>
    <row r="38" spans="2:8" x14ac:dyDescent="0.25">
      <c r="B38" s="1">
        <v>35</v>
      </c>
      <c r="C38" s="3" t="s">
        <v>105</v>
      </c>
      <c r="D38" s="28" t="s">
        <v>286</v>
      </c>
      <c r="E38" s="28"/>
      <c r="F38" s="28"/>
      <c r="H38" s="2">
        <v>1</v>
      </c>
    </row>
    <row r="39" spans="2:8" x14ac:dyDescent="0.25">
      <c r="B39" s="1">
        <v>36</v>
      </c>
      <c r="C39" s="3" t="s">
        <v>312</v>
      </c>
      <c r="D39" s="28" t="s">
        <v>286</v>
      </c>
      <c r="E39" s="28"/>
      <c r="F39" s="28"/>
      <c r="H39" s="2">
        <v>1</v>
      </c>
    </row>
    <row r="40" spans="2:8" x14ac:dyDescent="0.25">
      <c r="B40" s="1">
        <v>37</v>
      </c>
      <c r="C40" s="3" t="s">
        <v>252</v>
      </c>
      <c r="D40" s="28"/>
      <c r="E40" s="28" t="s">
        <v>286</v>
      </c>
      <c r="F40" s="28"/>
      <c r="H40" s="2">
        <v>1</v>
      </c>
    </row>
    <row r="41" spans="2:8" x14ac:dyDescent="0.25">
      <c r="B41" s="1">
        <v>38</v>
      </c>
      <c r="C41" s="3" t="s">
        <v>470</v>
      </c>
      <c r="D41" s="28"/>
      <c r="E41" s="28" t="s">
        <v>286</v>
      </c>
      <c r="F41" s="28"/>
      <c r="H41" s="2">
        <v>1</v>
      </c>
    </row>
    <row r="42" spans="2:8" x14ac:dyDescent="0.25">
      <c r="B42" s="1">
        <v>39</v>
      </c>
      <c r="C42" s="3" t="s">
        <v>204</v>
      </c>
      <c r="D42" s="28" t="s">
        <v>286</v>
      </c>
      <c r="E42" s="28" t="s">
        <v>286</v>
      </c>
      <c r="F42" s="28"/>
      <c r="H42" s="2">
        <v>2</v>
      </c>
    </row>
    <row r="43" spans="2:8" x14ac:dyDescent="0.25">
      <c r="B43" s="1">
        <v>40</v>
      </c>
      <c r="C43" s="3" t="s">
        <v>578</v>
      </c>
      <c r="D43" s="28" t="s">
        <v>286</v>
      </c>
      <c r="E43" s="28"/>
      <c r="F43" s="28"/>
      <c r="H43" s="2">
        <v>1</v>
      </c>
    </row>
    <row r="44" spans="2:8" x14ac:dyDescent="0.25">
      <c r="B44" s="1">
        <v>41</v>
      </c>
      <c r="C44" s="3" t="s">
        <v>17</v>
      </c>
      <c r="D44" s="28" t="s">
        <v>286</v>
      </c>
      <c r="E44" s="28" t="s">
        <v>286</v>
      </c>
      <c r="F44" s="28"/>
      <c r="H44" s="2">
        <v>2</v>
      </c>
    </row>
    <row r="45" spans="2:8" x14ac:dyDescent="0.25">
      <c r="B45" s="1">
        <v>42</v>
      </c>
      <c r="C45" s="3" t="s">
        <v>303</v>
      </c>
      <c r="D45" s="28"/>
      <c r="E45" s="28" t="s">
        <v>286</v>
      </c>
      <c r="F45" s="28"/>
      <c r="H45" s="2">
        <v>1</v>
      </c>
    </row>
    <row r="46" spans="2:8" x14ac:dyDescent="0.25">
      <c r="B46" s="1">
        <v>43</v>
      </c>
      <c r="C46" s="3" t="s">
        <v>66</v>
      </c>
      <c r="D46" s="28" t="s">
        <v>286</v>
      </c>
      <c r="E46" s="28" t="s">
        <v>286</v>
      </c>
      <c r="F46" s="28"/>
      <c r="H46" s="2">
        <v>2</v>
      </c>
    </row>
    <row r="47" spans="2:8" x14ac:dyDescent="0.25">
      <c r="B47" s="1">
        <v>44</v>
      </c>
      <c r="C47" s="3" t="s">
        <v>92</v>
      </c>
      <c r="D47" s="28" t="s">
        <v>286</v>
      </c>
      <c r="E47" s="28"/>
      <c r="F47" s="28"/>
      <c r="H47" s="2">
        <v>1</v>
      </c>
    </row>
    <row r="50" spans="2:8" x14ac:dyDescent="0.25">
      <c r="C50" s="104" t="s">
        <v>263</v>
      </c>
      <c r="D50" s="104"/>
      <c r="E50" s="104"/>
      <c r="F50" s="104"/>
    </row>
    <row r="51" spans="2:8" ht="30" x14ac:dyDescent="0.25">
      <c r="B51"/>
      <c r="C51" s="64" t="s">
        <v>524</v>
      </c>
      <c r="D51" s="65" t="s">
        <v>334</v>
      </c>
      <c r="E51" s="65" t="s">
        <v>525</v>
      </c>
      <c r="F51" s="62" t="s">
        <v>526</v>
      </c>
      <c r="H51" s="62" t="s">
        <v>528</v>
      </c>
    </row>
    <row r="52" spans="2:8" x14ac:dyDescent="0.25">
      <c r="B52" s="1">
        <v>45</v>
      </c>
      <c r="C52" s="3" t="s">
        <v>94</v>
      </c>
      <c r="D52" s="28" t="s">
        <v>286</v>
      </c>
      <c r="E52" s="28"/>
      <c r="F52" s="28"/>
      <c r="H52" s="2">
        <v>1</v>
      </c>
    </row>
    <row r="53" spans="2:8" x14ac:dyDescent="0.25">
      <c r="B53" s="1">
        <v>46</v>
      </c>
      <c r="C53" s="3" t="s">
        <v>183</v>
      </c>
      <c r="D53" s="28" t="s">
        <v>286</v>
      </c>
      <c r="E53" s="28"/>
      <c r="F53" s="28" t="s">
        <v>286</v>
      </c>
      <c r="H53" s="2">
        <v>2</v>
      </c>
    </row>
    <row r="54" spans="2:8" x14ac:dyDescent="0.25">
      <c r="B54" s="1">
        <v>47</v>
      </c>
      <c r="C54" s="3" t="s">
        <v>420</v>
      </c>
      <c r="D54" s="28" t="s">
        <v>286</v>
      </c>
      <c r="E54" s="28"/>
      <c r="F54" s="28"/>
      <c r="H54" s="2">
        <v>1</v>
      </c>
    </row>
    <row r="55" spans="2:8" x14ac:dyDescent="0.25">
      <c r="B55" s="1">
        <v>48</v>
      </c>
      <c r="C55" s="3" t="s">
        <v>229</v>
      </c>
      <c r="D55" s="28" t="s">
        <v>286</v>
      </c>
      <c r="E55" s="28"/>
      <c r="F55" s="28"/>
      <c r="H55" s="2">
        <v>1</v>
      </c>
    </row>
    <row r="56" spans="2:8" x14ac:dyDescent="0.25">
      <c r="B56" s="1">
        <v>49</v>
      </c>
      <c r="C56" s="3" t="s">
        <v>87</v>
      </c>
      <c r="D56" s="28" t="s">
        <v>286</v>
      </c>
      <c r="E56" s="28"/>
      <c r="F56" s="28" t="s">
        <v>286</v>
      </c>
      <c r="H56" s="2">
        <v>2</v>
      </c>
    </row>
    <row r="57" spans="2:8" x14ac:dyDescent="0.25">
      <c r="B57" s="1">
        <v>50</v>
      </c>
      <c r="C57" s="3" t="s">
        <v>220</v>
      </c>
      <c r="D57" s="28"/>
      <c r="E57" s="28" t="s">
        <v>286</v>
      </c>
      <c r="F57" s="28"/>
      <c r="H57" s="2">
        <v>1</v>
      </c>
    </row>
    <row r="58" spans="2:8" x14ac:dyDescent="0.25">
      <c r="B58" s="1">
        <v>51</v>
      </c>
      <c r="C58" s="3" t="s">
        <v>354</v>
      </c>
      <c r="D58" s="28" t="s">
        <v>286</v>
      </c>
      <c r="E58" s="28"/>
      <c r="F58" s="28"/>
      <c r="H58" s="2">
        <v>1</v>
      </c>
    </row>
    <row r="59" spans="2:8" x14ac:dyDescent="0.25">
      <c r="B59" s="1">
        <v>52</v>
      </c>
      <c r="C59" s="3" t="s">
        <v>41</v>
      </c>
      <c r="D59" s="28" t="s">
        <v>286</v>
      </c>
      <c r="E59" s="28"/>
      <c r="F59" s="28"/>
      <c r="H59" s="2">
        <v>1</v>
      </c>
    </row>
    <row r="60" spans="2:8" x14ac:dyDescent="0.25">
      <c r="B60" s="1">
        <v>53</v>
      </c>
      <c r="C60" s="3" t="s">
        <v>80</v>
      </c>
      <c r="D60" s="28" t="s">
        <v>286</v>
      </c>
      <c r="E60" s="28" t="s">
        <v>286</v>
      </c>
      <c r="F60" s="28"/>
      <c r="H60" s="2">
        <v>2</v>
      </c>
    </row>
    <row r="61" spans="2:8" x14ac:dyDescent="0.25">
      <c r="B61" s="1">
        <v>54</v>
      </c>
      <c r="C61" s="3" t="s">
        <v>370</v>
      </c>
      <c r="D61" s="28" t="s">
        <v>286</v>
      </c>
      <c r="E61" s="28"/>
      <c r="F61" s="28"/>
      <c r="H61" s="2">
        <v>1</v>
      </c>
    </row>
    <row r="62" spans="2:8" x14ac:dyDescent="0.25">
      <c r="B62" s="1">
        <v>55</v>
      </c>
      <c r="C62" s="3" t="s">
        <v>152</v>
      </c>
      <c r="D62" s="28" t="s">
        <v>286</v>
      </c>
      <c r="E62" s="28" t="s">
        <v>286</v>
      </c>
      <c r="F62" s="28"/>
      <c r="H62" s="2">
        <v>2</v>
      </c>
    </row>
    <row r="63" spans="2:8" x14ac:dyDescent="0.25">
      <c r="B63" s="1">
        <v>56</v>
      </c>
      <c r="C63" s="3" t="s">
        <v>453</v>
      </c>
      <c r="D63" s="28" t="s">
        <v>286</v>
      </c>
      <c r="E63" s="28"/>
      <c r="F63" s="28"/>
      <c r="H63" s="2">
        <v>1</v>
      </c>
    </row>
    <row r="64" spans="2:8" x14ac:dyDescent="0.25">
      <c r="B64" s="1">
        <v>57</v>
      </c>
      <c r="C64" s="3" t="s">
        <v>379</v>
      </c>
      <c r="D64" s="28"/>
      <c r="E64" s="28" t="s">
        <v>286</v>
      </c>
      <c r="F64" s="28"/>
      <c r="H64" s="2">
        <v>1</v>
      </c>
    </row>
    <row r="65" spans="2:8" x14ac:dyDescent="0.25">
      <c r="B65" s="1">
        <v>58</v>
      </c>
      <c r="C65" s="3" t="s">
        <v>563</v>
      </c>
      <c r="D65" s="28" t="s">
        <v>286</v>
      </c>
      <c r="E65" s="28"/>
      <c r="F65" s="28"/>
      <c r="H65" s="2">
        <v>1</v>
      </c>
    </row>
    <row r="66" spans="2:8" x14ac:dyDescent="0.25">
      <c r="B66" s="1">
        <v>59</v>
      </c>
      <c r="C66" s="3" t="s">
        <v>28</v>
      </c>
      <c r="D66" s="28" t="s">
        <v>286</v>
      </c>
      <c r="E66" s="28" t="s">
        <v>286</v>
      </c>
      <c r="F66" s="28"/>
      <c r="H66" s="2">
        <v>2</v>
      </c>
    </row>
    <row r="67" spans="2:8" x14ac:dyDescent="0.25">
      <c r="B67" s="1">
        <v>60</v>
      </c>
      <c r="C67" s="3" t="s">
        <v>99</v>
      </c>
      <c r="D67" s="28" t="s">
        <v>286</v>
      </c>
      <c r="E67" s="28"/>
      <c r="F67" s="28"/>
      <c r="H67" s="2">
        <v>1</v>
      </c>
    </row>
    <row r="68" spans="2:8" x14ac:dyDescent="0.25">
      <c r="B68" s="1">
        <v>61</v>
      </c>
      <c r="C68" s="3" t="s">
        <v>81</v>
      </c>
      <c r="D68" s="28" t="s">
        <v>286</v>
      </c>
      <c r="E68" s="28" t="s">
        <v>286</v>
      </c>
      <c r="F68" s="28" t="s">
        <v>286</v>
      </c>
      <c r="H68" s="2">
        <v>3</v>
      </c>
    </row>
    <row r="69" spans="2:8" x14ac:dyDescent="0.25">
      <c r="B69" s="1">
        <v>62</v>
      </c>
      <c r="C69" s="3" t="s">
        <v>568</v>
      </c>
      <c r="D69" s="28" t="s">
        <v>286</v>
      </c>
      <c r="E69" s="3"/>
      <c r="F69" s="3"/>
      <c r="H69" s="2">
        <v>1</v>
      </c>
    </row>
    <row r="70" spans="2:8" x14ac:dyDescent="0.25">
      <c r="B70" s="1">
        <v>63</v>
      </c>
      <c r="C70" s="3" t="s">
        <v>26</v>
      </c>
      <c r="D70" s="28" t="s">
        <v>286</v>
      </c>
      <c r="E70" s="28"/>
      <c r="F70" s="28"/>
      <c r="H70" s="2">
        <v>1</v>
      </c>
    </row>
    <row r="71" spans="2:8" x14ac:dyDescent="0.25">
      <c r="B71" s="1">
        <v>64</v>
      </c>
      <c r="C71" s="3" t="s">
        <v>19</v>
      </c>
      <c r="D71" s="28" t="s">
        <v>286</v>
      </c>
      <c r="E71" s="28" t="s">
        <v>286</v>
      </c>
      <c r="F71" s="28"/>
      <c r="H71" s="2">
        <v>2</v>
      </c>
    </row>
    <row r="72" spans="2:8" x14ac:dyDescent="0.25">
      <c r="B72" s="1">
        <v>65</v>
      </c>
      <c r="C72" s="3" t="s">
        <v>131</v>
      </c>
      <c r="D72" s="28"/>
      <c r="E72" s="28" t="s">
        <v>286</v>
      </c>
      <c r="F72" s="28"/>
      <c r="H72" s="2">
        <v>1</v>
      </c>
    </row>
    <row r="73" spans="2:8" x14ac:dyDescent="0.25">
      <c r="B73" s="1">
        <v>66</v>
      </c>
      <c r="C73" s="3" t="s">
        <v>296</v>
      </c>
      <c r="D73" s="28" t="s">
        <v>286</v>
      </c>
      <c r="E73" s="28"/>
      <c r="F73" s="28"/>
      <c r="H73" s="2">
        <v>1</v>
      </c>
    </row>
    <row r="74" spans="2:8" x14ac:dyDescent="0.25">
      <c r="B74" s="1">
        <v>67</v>
      </c>
      <c r="C74" s="3" t="s">
        <v>227</v>
      </c>
      <c r="D74" s="28"/>
      <c r="E74" s="28" t="s">
        <v>286</v>
      </c>
      <c r="F74" s="28"/>
      <c r="H74" s="2">
        <v>1</v>
      </c>
    </row>
    <row r="75" spans="2:8" x14ac:dyDescent="0.25">
      <c r="B75" s="1">
        <v>68</v>
      </c>
      <c r="C75" s="3" t="s">
        <v>190</v>
      </c>
      <c r="D75" s="28" t="s">
        <v>286</v>
      </c>
      <c r="E75" s="3"/>
      <c r="F75" s="3"/>
      <c r="H75" s="2">
        <v>1</v>
      </c>
    </row>
    <row r="76" spans="2:8" x14ac:dyDescent="0.25">
      <c r="B76" s="1">
        <v>69</v>
      </c>
      <c r="C76" s="3" t="s">
        <v>245</v>
      </c>
      <c r="D76" s="28"/>
      <c r="E76" s="28" t="s">
        <v>286</v>
      </c>
      <c r="F76" s="28"/>
      <c r="H76" s="2">
        <v>1</v>
      </c>
    </row>
    <row r="77" spans="2:8" x14ac:dyDescent="0.25">
      <c r="B77" s="1">
        <v>70</v>
      </c>
      <c r="C77" s="3" t="s">
        <v>78</v>
      </c>
      <c r="D77" s="28" t="s">
        <v>286</v>
      </c>
      <c r="E77" s="28" t="s">
        <v>286</v>
      </c>
      <c r="F77" s="28"/>
      <c r="H77" s="2">
        <v>2</v>
      </c>
    </row>
    <row r="78" spans="2:8" x14ac:dyDescent="0.25">
      <c r="B78" s="1">
        <v>71</v>
      </c>
      <c r="C78" s="3" t="s">
        <v>128</v>
      </c>
      <c r="D78" s="28" t="s">
        <v>286</v>
      </c>
      <c r="E78" s="28" t="s">
        <v>286</v>
      </c>
      <c r="F78" s="28"/>
      <c r="H78" s="2">
        <v>2</v>
      </c>
    </row>
    <row r="79" spans="2:8" x14ac:dyDescent="0.25">
      <c r="B79" s="1">
        <v>72</v>
      </c>
      <c r="C79" s="3" t="s">
        <v>335</v>
      </c>
      <c r="D79" s="28" t="s">
        <v>286</v>
      </c>
      <c r="E79" s="28"/>
      <c r="F79" s="28"/>
      <c r="H79" s="2">
        <v>1</v>
      </c>
    </row>
    <row r="80" spans="2:8" x14ac:dyDescent="0.25">
      <c r="B80" s="1">
        <v>73</v>
      </c>
      <c r="C80" s="3" t="s">
        <v>187</v>
      </c>
      <c r="D80" s="28" t="s">
        <v>286</v>
      </c>
      <c r="E80" s="28" t="s">
        <v>286</v>
      </c>
      <c r="F80" s="28"/>
      <c r="H80" s="2">
        <v>2</v>
      </c>
    </row>
    <row r="81" spans="2:8" x14ac:dyDescent="0.25">
      <c r="B81" s="1">
        <v>74</v>
      </c>
      <c r="C81" s="3" t="s">
        <v>32</v>
      </c>
      <c r="D81" s="28" t="s">
        <v>286</v>
      </c>
      <c r="E81" s="28"/>
      <c r="F81" s="28"/>
      <c r="H81" s="2">
        <v>1</v>
      </c>
    </row>
    <row r="82" spans="2:8" x14ac:dyDescent="0.25">
      <c r="B82" s="1">
        <v>75</v>
      </c>
      <c r="C82" s="3" t="s">
        <v>149</v>
      </c>
      <c r="D82" s="28" t="s">
        <v>286</v>
      </c>
      <c r="E82" s="28" t="s">
        <v>286</v>
      </c>
      <c r="F82" s="28"/>
      <c r="H82" s="2">
        <v>2</v>
      </c>
    </row>
    <row r="83" spans="2:8" x14ac:dyDescent="0.25">
      <c r="B83" s="1">
        <v>76</v>
      </c>
      <c r="C83" s="3" t="s">
        <v>167</v>
      </c>
      <c r="D83" s="28"/>
      <c r="E83" s="28" t="s">
        <v>286</v>
      </c>
      <c r="F83" s="28" t="s">
        <v>286</v>
      </c>
      <c r="H83" s="2">
        <v>2</v>
      </c>
    </row>
    <row r="84" spans="2:8" x14ac:dyDescent="0.25">
      <c r="B84" s="1">
        <v>77</v>
      </c>
      <c r="C84" s="3" t="s">
        <v>11</v>
      </c>
      <c r="D84" s="28" t="s">
        <v>286</v>
      </c>
      <c r="E84" s="28" t="s">
        <v>286</v>
      </c>
      <c r="F84" s="28"/>
      <c r="H84" s="2">
        <v>3</v>
      </c>
    </row>
    <row r="85" spans="2:8" x14ac:dyDescent="0.25">
      <c r="B85" s="1">
        <v>78</v>
      </c>
      <c r="C85" s="3" t="s">
        <v>33</v>
      </c>
      <c r="D85" s="28" t="s">
        <v>286</v>
      </c>
      <c r="E85" s="28" t="s">
        <v>286</v>
      </c>
      <c r="F85" s="28"/>
      <c r="H85" s="2">
        <v>2</v>
      </c>
    </row>
    <row r="86" spans="2:8" x14ac:dyDescent="0.25">
      <c r="B86" s="1">
        <v>79</v>
      </c>
      <c r="C86" s="3" t="s">
        <v>121</v>
      </c>
      <c r="D86" s="28" t="s">
        <v>286</v>
      </c>
      <c r="E86" s="28" t="s">
        <v>286</v>
      </c>
      <c r="F86" s="28"/>
      <c r="H86" s="2">
        <v>2</v>
      </c>
    </row>
    <row r="87" spans="2:8" x14ac:dyDescent="0.25">
      <c r="B87" s="1">
        <v>80</v>
      </c>
      <c r="C87" s="3" t="s">
        <v>573</v>
      </c>
      <c r="D87" s="28" t="s">
        <v>286</v>
      </c>
      <c r="E87" s="3"/>
      <c r="F87" s="3"/>
      <c r="H87" s="2">
        <v>1</v>
      </c>
    </row>
    <row r="88" spans="2:8" x14ac:dyDescent="0.25">
      <c r="B88" s="1">
        <v>81</v>
      </c>
      <c r="C88" s="3" t="s">
        <v>70</v>
      </c>
      <c r="D88" s="28" t="s">
        <v>286</v>
      </c>
      <c r="E88" s="28" t="s">
        <v>286</v>
      </c>
      <c r="F88" s="28"/>
      <c r="H88" s="2">
        <v>2</v>
      </c>
    </row>
    <row r="89" spans="2:8" x14ac:dyDescent="0.25">
      <c r="B89" s="1">
        <v>82</v>
      </c>
      <c r="C89" s="3" t="s">
        <v>522</v>
      </c>
      <c r="D89" s="28"/>
      <c r="E89" s="28" t="s">
        <v>286</v>
      </c>
      <c r="F89" s="28"/>
      <c r="H89" s="2">
        <v>1</v>
      </c>
    </row>
    <row r="90" spans="2:8" x14ac:dyDescent="0.25">
      <c r="B90" s="1">
        <v>83</v>
      </c>
      <c r="C90" s="3" t="s">
        <v>29</v>
      </c>
      <c r="D90" s="28" t="s">
        <v>286</v>
      </c>
      <c r="E90" s="28"/>
      <c r="F90" s="28"/>
      <c r="H90" s="2">
        <v>1</v>
      </c>
    </row>
    <row r="91" spans="2:8" x14ac:dyDescent="0.25">
      <c r="B91" s="1">
        <v>84</v>
      </c>
      <c r="C91" s="3" t="s">
        <v>89</v>
      </c>
      <c r="D91" s="28" t="s">
        <v>286</v>
      </c>
      <c r="E91" s="28"/>
      <c r="F91" s="28"/>
      <c r="H91" s="2">
        <v>1</v>
      </c>
    </row>
    <row r="92" spans="2:8" x14ac:dyDescent="0.25">
      <c r="B92" s="1">
        <v>85</v>
      </c>
      <c r="C92" s="3"/>
      <c r="D92" s="28"/>
      <c r="E92" s="28"/>
      <c r="F92" s="28"/>
      <c r="H92" s="2"/>
    </row>
    <row r="93" spans="2:8" x14ac:dyDescent="0.25">
      <c r="B93" s="1">
        <v>86</v>
      </c>
      <c r="C93" s="3"/>
      <c r="D93" s="28"/>
      <c r="E93" s="28"/>
      <c r="F93" s="28"/>
      <c r="H93" s="2"/>
    </row>
    <row r="94" spans="2:8" x14ac:dyDescent="0.25">
      <c r="B94" s="1">
        <v>87</v>
      </c>
      <c r="C94" s="3"/>
      <c r="D94" s="28"/>
      <c r="E94" s="28"/>
      <c r="F94" s="28"/>
      <c r="H94" s="2"/>
    </row>
    <row r="95" spans="2:8" x14ac:dyDescent="0.25">
      <c r="B95" s="1">
        <v>88</v>
      </c>
      <c r="C95" s="3"/>
      <c r="D95" s="28"/>
      <c r="E95" s="28"/>
      <c r="F95" s="28"/>
      <c r="H95" s="2"/>
    </row>
    <row r="96" spans="2:8" x14ac:dyDescent="0.25">
      <c r="C96" s="66" t="s">
        <v>6</v>
      </c>
      <c r="D96" s="66">
        <v>72</v>
      </c>
      <c r="E96" s="66">
        <v>39</v>
      </c>
      <c r="F96" s="66">
        <v>6</v>
      </c>
      <c r="H96" s="2"/>
    </row>
  </sheetData>
  <mergeCells count="2">
    <mergeCell ref="C2:F2"/>
    <mergeCell ref="C50:F50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4FAF-B93D-4562-9266-DE3BD75BBE48}">
  <dimension ref="B2:G165"/>
  <sheetViews>
    <sheetView topLeftCell="A151" zoomScale="90" zoomScaleNormal="90" workbookViewId="0">
      <selection activeCell="I20" sqref="I20"/>
    </sheetView>
  </sheetViews>
  <sheetFormatPr baseColWidth="10" defaultRowHeight="15" x14ac:dyDescent="0.25"/>
  <cols>
    <col min="1" max="1" width="6.5703125" customWidth="1"/>
    <col min="2" max="2" width="5.42578125" customWidth="1"/>
    <col min="3" max="3" width="58.7109375" customWidth="1"/>
    <col min="5" max="5" width="9.42578125" customWidth="1"/>
    <col min="6" max="6" width="19.7109375" customWidth="1"/>
    <col min="7" max="7" width="18.7109375" customWidth="1"/>
    <col min="8" max="8" width="4.7109375" customWidth="1"/>
    <col min="9" max="9" width="5.140625" customWidth="1"/>
  </cols>
  <sheetData>
    <row r="2" spans="2:7" x14ac:dyDescent="0.25">
      <c r="B2" s="98" t="s">
        <v>48</v>
      </c>
      <c r="C2" s="98"/>
      <c r="D2" s="98"/>
      <c r="E2" s="98"/>
      <c r="F2" s="98"/>
      <c r="G2" s="98"/>
    </row>
    <row r="3" spans="2:7" s="1" customFormat="1" x14ac:dyDescent="0.25">
      <c r="B3" s="12" t="s">
        <v>0</v>
      </c>
      <c r="C3" s="12" t="s">
        <v>49</v>
      </c>
      <c r="D3" s="12" t="s">
        <v>50</v>
      </c>
      <c r="E3" s="12" t="s">
        <v>51</v>
      </c>
      <c r="F3" s="12" t="s">
        <v>52</v>
      </c>
      <c r="G3" s="12" t="s">
        <v>53</v>
      </c>
    </row>
    <row r="4" spans="2:7" x14ac:dyDescent="0.25">
      <c r="B4" s="2">
        <v>1</v>
      </c>
      <c r="C4" s="3" t="s">
        <v>154</v>
      </c>
      <c r="D4" s="4">
        <v>1200</v>
      </c>
      <c r="E4" s="46">
        <v>45343</v>
      </c>
      <c r="F4" s="2" t="s">
        <v>155</v>
      </c>
      <c r="G4" s="3" t="s">
        <v>156</v>
      </c>
    </row>
    <row r="5" spans="2:7" x14ac:dyDescent="0.25">
      <c r="B5" s="2">
        <v>2</v>
      </c>
      <c r="C5" s="3" t="s">
        <v>169</v>
      </c>
      <c r="D5" s="4">
        <v>0.05</v>
      </c>
      <c r="E5" s="46">
        <v>45343</v>
      </c>
      <c r="F5" s="2" t="s">
        <v>170</v>
      </c>
      <c r="G5" s="3" t="s">
        <v>156</v>
      </c>
    </row>
    <row r="6" spans="2:7" x14ac:dyDescent="0.25">
      <c r="B6" s="2">
        <v>3</v>
      </c>
      <c r="C6" s="3" t="s">
        <v>158</v>
      </c>
      <c r="D6" s="4">
        <v>1700</v>
      </c>
      <c r="E6" s="46">
        <v>45343</v>
      </c>
      <c r="F6" s="2" t="s">
        <v>157</v>
      </c>
      <c r="G6" s="3" t="s">
        <v>159</v>
      </c>
    </row>
    <row r="7" spans="2:7" x14ac:dyDescent="0.25">
      <c r="B7" s="2">
        <v>4</v>
      </c>
      <c r="C7" s="3" t="s">
        <v>169</v>
      </c>
      <c r="D7" s="4">
        <v>0.05</v>
      </c>
      <c r="E7" s="46">
        <v>45343</v>
      </c>
      <c r="F7" s="2" t="s">
        <v>170</v>
      </c>
      <c r="G7" s="3" t="s">
        <v>159</v>
      </c>
    </row>
    <row r="8" spans="2:7" x14ac:dyDescent="0.25">
      <c r="B8" s="2"/>
      <c r="C8" s="16" t="s">
        <v>193</v>
      </c>
      <c r="D8" s="51">
        <f>SUM(D4:D7)</f>
        <v>2900.1000000000004</v>
      </c>
      <c r="E8" s="17"/>
      <c r="F8" s="17"/>
      <c r="G8" s="17"/>
    </row>
    <row r="10" spans="2:7" x14ac:dyDescent="0.25">
      <c r="B10" s="98" t="s">
        <v>48</v>
      </c>
      <c r="C10" s="98"/>
      <c r="D10" s="98"/>
      <c r="E10" s="98"/>
      <c r="F10" s="98"/>
      <c r="G10" s="98"/>
    </row>
    <row r="11" spans="2:7" x14ac:dyDescent="0.25">
      <c r="B11" s="12" t="s">
        <v>0</v>
      </c>
      <c r="C11" s="12" t="s">
        <v>49</v>
      </c>
      <c r="D11" s="12" t="s">
        <v>50</v>
      </c>
      <c r="E11" s="12" t="s">
        <v>51</v>
      </c>
      <c r="F11" s="12" t="s">
        <v>52</v>
      </c>
      <c r="G11" s="12" t="s">
        <v>53</v>
      </c>
    </row>
    <row r="12" spans="2:7" x14ac:dyDescent="0.25">
      <c r="B12" s="2">
        <v>5</v>
      </c>
      <c r="C12" s="3" t="s">
        <v>192</v>
      </c>
      <c r="D12" s="4">
        <v>93.29</v>
      </c>
      <c r="E12" s="46">
        <v>45355</v>
      </c>
      <c r="F12" s="29" t="s">
        <v>196</v>
      </c>
      <c r="G12" s="3" t="s">
        <v>210</v>
      </c>
    </row>
    <row r="13" spans="2:7" x14ac:dyDescent="0.25">
      <c r="B13" s="2">
        <v>6</v>
      </c>
      <c r="C13" s="3" t="s">
        <v>200</v>
      </c>
      <c r="D13" s="4">
        <v>420</v>
      </c>
      <c r="E13" s="46">
        <v>45359</v>
      </c>
      <c r="F13" s="3" t="s">
        <v>5</v>
      </c>
      <c r="G13" s="3" t="s">
        <v>201</v>
      </c>
    </row>
    <row r="14" spans="2:7" x14ac:dyDescent="0.25">
      <c r="B14" s="2">
        <v>7</v>
      </c>
      <c r="C14" s="3" t="s">
        <v>222</v>
      </c>
      <c r="D14" s="4">
        <v>100</v>
      </c>
      <c r="E14" s="46">
        <v>45363</v>
      </c>
      <c r="F14" s="3" t="s">
        <v>22</v>
      </c>
      <c r="G14" s="29" t="s">
        <v>223</v>
      </c>
    </row>
    <row r="15" spans="2:7" x14ac:dyDescent="0.25">
      <c r="B15" s="2">
        <v>8</v>
      </c>
      <c r="C15" s="3" t="s">
        <v>225</v>
      </c>
      <c r="D15" s="4">
        <v>90</v>
      </c>
      <c r="E15" s="46">
        <v>45367</v>
      </c>
      <c r="F15" s="3" t="s">
        <v>5</v>
      </c>
      <c r="G15" s="3" t="s">
        <v>241</v>
      </c>
    </row>
    <row r="16" spans="2:7" x14ac:dyDescent="0.25">
      <c r="B16" s="2">
        <v>9</v>
      </c>
      <c r="C16" s="3" t="s">
        <v>226</v>
      </c>
      <c r="D16" s="4">
        <v>143</v>
      </c>
      <c r="E16" s="46">
        <v>45366</v>
      </c>
      <c r="F16" s="3" t="s">
        <v>5</v>
      </c>
      <c r="G16" s="3" t="s">
        <v>234</v>
      </c>
    </row>
    <row r="17" spans="2:7" x14ac:dyDescent="0.25">
      <c r="B17" s="2">
        <v>10</v>
      </c>
      <c r="C17" s="3" t="s">
        <v>235</v>
      </c>
      <c r="D17" s="4">
        <f>252</f>
        <v>252</v>
      </c>
      <c r="E17" s="46">
        <v>45367</v>
      </c>
      <c r="F17" s="3" t="s">
        <v>256</v>
      </c>
      <c r="G17" s="3" t="s">
        <v>239</v>
      </c>
    </row>
    <row r="18" spans="2:7" x14ac:dyDescent="0.25">
      <c r="B18" s="2">
        <v>11</v>
      </c>
      <c r="C18" s="3" t="s">
        <v>289</v>
      </c>
      <c r="D18" s="4">
        <v>588</v>
      </c>
      <c r="E18" s="46">
        <v>45367</v>
      </c>
      <c r="F18" s="29" t="s">
        <v>238</v>
      </c>
      <c r="G18" s="3" t="s">
        <v>240</v>
      </c>
    </row>
    <row r="19" spans="2:7" x14ac:dyDescent="0.25">
      <c r="B19" s="2">
        <v>12</v>
      </c>
      <c r="C19" s="3" t="s">
        <v>231</v>
      </c>
      <c r="D19" s="4">
        <v>125</v>
      </c>
      <c r="E19" s="46">
        <v>45365</v>
      </c>
      <c r="F19" s="29" t="s">
        <v>232</v>
      </c>
      <c r="G19" s="3" t="s">
        <v>233</v>
      </c>
    </row>
    <row r="20" spans="2:7" x14ac:dyDescent="0.25">
      <c r="B20" s="2">
        <v>13</v>
      </c>
      <c r="C20" s="3" t="s">
        <v>236</v>
      </c>
      <c r="D20" s="4">
        <v>60</v>
      </c>
      <c r="E20" s="46">
        <v>45369</v>
      </c>
      <c r="F20" s="3" t="s">
        <v>5</v>
      </c>
      <c r="G20" s="3" t="s">
        <v>237</v>
      </c>
    </row>
    <row r="21" spans="2:7" x14ac:dyDescent="0.25">
      <c r="B21" s="2">
        <v>14</v>
      </c>
      <c r="C21" s="3" t="s">
        <v>254</v>
      </c>
      <c r="D21" s="4">
        <v>60</v>
      </c>
      <c r="E21" s="46">
        <v>45369</v>
      </c>
      <c r="F21" s="3" t="s">
        <v>5</v>
      </c>
      <c r="G21" s="3" t="s">
        <v>255</v>
      </c>
    </row>
    <row r="22" spans="2:7" x14ac:dyDescent="0.25">
      <c r="B22" s="2">
        <v>15</v>
      </c>
      <c r="C22" s="3" t="s">
        <v>257</v>
      </c>
      <c r="D22" s="4">
        <v>115</v>
      </c>
      <c r="E22" s="46">
        <v>45370</v>
      </c>
      <c r="F22" s="3" t="s">
        <v>5</v>
      </c>
      <c r="G22" s="3" t="s">
        <v>258</v>
      </c>
    </row>
    <row r="23" spans="2:7" ht="14.25" customHeight="1" x14ac:dyDescent="0.25">
      <c r="B23" s="2">
        <v>16</v>
      </c>
      <c r="C23" s="3" t="s">
        <v>267</v>
      </c>
      <c r="D23" s="4">
        <v>57.98</v>
      </c>
      <c r="E23" s="46">
        <v>45371</v>
      </c>
      <c r="F23" s="3" t="s">
        <v>269</v>
      </c>
      <c r="G23" s="3" t="s">
        <v>268</v>
      </c>
    </row>
    <row r="24" spans="2:7" ht="14.25" customHeight="1" x14ac:dyDescent="0.25">
      <c r="B24" s="2">
        <v>17</v>
      </c>
      <c r="C24" s="3" t="s">
        <v>270</v>
      </c>
      <c r="D24" s="4">
        <v>92.4</v>
      </c>
      <c r="E24" s="46">
        <v>45372</v>
      </c>
      <c r="F24" s="3" t="s">
        <v>271</v>
      </c>
      <c r="G24" s="3" t="s">
        <v>278</v>
      </c>
    </row>
    <row r="25" spans="2:7" ht="14.25" customHeight="1" x14ac:dyDescent="0.25">
      <c r="B25" s="2">
        <v>18</v>
      </c>
      <c r="C25" s="3" t="s">
        <v>273</v>
      </c>
      <c r="D25" s="4">
        <v>600</v>
      </c>
      <c r="E25" s="46">
        <v>45373</v>
      </c>
      <c r="F25" s="3" t="s">
        <v>274</v>
      </c>
      <c r="G25" s="3" t="s">
        <v>275</v>
      </c>
    </row>
    <row r="26" spans="2:7" ht="14.25" customHeight="1" x14ac:dyDescent="0.25">
      <c r="B26" s="2">
        <v>19</v>
      </c>
      <c r="C26" s="3" t="s">
        <v>276</v>
      </c>
      <c r="D26" s="4">
        <v>379.8</v>
      </c>
      <c r="E26" s="46">
        <v>45374</v>
      </c>
      <c r="F26" s="3" t="s">
        <v>642</v>
      </c>
      <c r="G26" s="3" t="s">
        <v>279</v>
      </c>
    </row>
    <row r="27" spans="2:7" ht="14.25" customHeight="1" x14ac:dyDescent="0.25">
      <c r="B27" s="2">
        <v>20</v>
      </c>
      <c r="C27" s="3" t="s">
        <v>280</v>
      </c>
      <c r="D27" s="4">
        <v>50.12</v>
      </c>
      <c r="E27" s="46">
        <v>45374</v>
      </c>
      <c r="F27" s="3" t="s">
        <v>281</v>
      </c>
      <c r="G27" s="3" t="s">
        <v>282</v>
      </c>
    </row>
    <row r="28" spans="2:7" ht="14.25" customHeight="1" x14ac:dyDescent="0.25">
      <c r="B28" s="2">
        <v>21</v>
      </c>
      <c r="C28" s="3" t="s">
        <v>283</v>
      </c>
      <c r="D28" s="4">
        <v>116</v>
      </c>
      <c r="E28" s="46">
        <v>45375</v>
      </c>
      <c r="F28" s="29" t="s">
        <v>300</v>
      </c>
      <c r="G28" s="3" t="s">
        <v>284</v>
      </c>
    </row>
    <row r="29" spans="2:7" x14ac:dyDescent="0.25">
      <c r="B29" s="17"/>
      <c r="C29" s="16" t="s">
        <v>195</v>
      </c>
      <c r="D29" s="51">
        <f>SUM(D12:D28)</f>
        <v>3342.59</v>
      </c>
      <c r="E29" s="17"/>
      <c r="F29" s="17"/>
      <c r="G29" s="17"/>
    </row>
    <row r="32" spans="2:7" x14ac:dyDescent="0.25">
      <c r="B32" s="98" t="s">
        <v>48</v>
      </c>
      <c r="C32" s="98"/>
      <c r="D32" s="98"/>
      <c r="E32" s="98"/>
      <c r="F32" s="98"/>
      <c r="G32" s="98"/>
    </row>
    <row r="33" spans="2:7" x14ac:dyDescent="0.25">
      <c r="B33" s="12" t="s">
        <v>0</v>
      </c>
      <c r="C33" s="12" t="s">
        <v>49</v>
      </c>
      <c r="D33" s="12" t="s">
        <v>50</v>
      </c>
      <c r="E33" s="12" t="s">
        <v>51</v>
      </c>
      <c r="F33" s="12" t="s">
        <v>52</v>
      </c>
      <c r="G33" s="12" t="s">
        <v>53</v>
      </c>
    </row>
    <row r="34" spans="2:7" x14ac:dyDescent="0.25">
      <c r="B34" s="2">
        <v>22</v>
      </c>
      <c r="C34" s="3" t="s">
        <v>298</v>
      </c>
      <c r="D34" s="4">
        <v>78.239999999999995</v>
      </c>
      <c r="E34" s="46">
        <v>45384</v>
      </c>
      <c r="F34" s="54">
        <v>211572213</v>
      </c>
      <c r="G34" s="3" t="s">
        <v>299</v>
      </c>
    </row>
    <row r="35" spans="2:7" x14ac:dyDescent="0.25">
      <c r="B35" s="2">
        <v>23</v>
      </c>
      <c r="C35" s="3" t="s">
        <v>305</v>
      </c>
      <c r="D35" s="4">
        <v>2450</v>
      </c>
      <c r="E35" s="46">
        <v>45386</v>
      </c>
      <c r="F35" s="3" t="s">
        <v>357</v>
      </c>
      <c r="G35" s="3" t="s">
        <v>306</v>
      </c>
    </row>
    <row r="36" spans="2:7" x14ac:dyDescent="0.25">
      <c r="B36" s="2">
        <v>24</v>
      </c>
      <c r="C36" s="3" t="s">
        <v>169</v>
      </c>
      <c r="D36" s="4">
        <v>0.1</v>
      </c>
      <c r="E36" s="46">
        <v>45386</v>
      </c>
      <c r="F36" s="29" t="s">
        <v>326</v>
      </c>
      <c r="G36" s="3" t="s">
        <v>306</v>
      </c>
    </row>
    <row r="37" spans="2:7" x14ac:dyDescent="0.25">
      <c r="B37" s="2">
        <v>25</v>
      </c>
      <c r="C37" s="3" t="s">
        <v>361</v>
      </c>
      <c r="D37" s="4">
        <v>100</v>
      </c>
      <c r="E37" s="46">
        <v>45388</v>
      </c>
      <c r="F37" s="29" t="s">
        <v>319</v>
      </c>
      <c r="G37" s="3" t="s">
        <v>313</v>
      </c>
    </row>
    <row r="38" spans="2:7" x14ac:dyDescent="0.25">
      <c r="B38" s="2">
        <v>29</v>
      </c>
      <c r="C38" s="3" t="s">
        <v>364</v>
      </c>
      <c r="D38" s="4">
        <v>40</v>
      </c>
      <c r="E38" s="46">
        <v>45388</v>
      </c>
      <c r="F38" s="3" t="s">
        <v>317</v>
      </c>
      <c r="G38" s="3" t="s">
        <v>323</v>
      </c>
    </row>
    <row r="39" spans="2:7" x14ac:dyDescent="0.25">
      <c r="B39" s="2">
        <v>26</v>
      </c>
      <c r="C39" s="3" t="s">
        <v>362</v>
      </c>
      <c r="D39" s="4">
        <v>100</v>
      </c>
      <c r="E39" s="46">
        <v>45390</v>
      </c>
      <c r="F39" s="3" t="s">
        <v>317</v>
      </c>
      <c r="G39" s="3" t="s">
        <v>316</v>
      </c>
    </row>
    <row r="40" spans="2:7" x14ac:dyDescent="0.25">
      <c r="B40" s="2">
        <v>27</v>
      </c>
      <c r="C40" s="3" t="s">
        <v>363</v>
      </c>
      <c r="D40" s="4">
        <v>40</v>
      </c>
      <c r="E40" s="46">
        <v>45390</v>
      </c>
      <c r="F40" s="3" t="s">
        <v>317</v>
      </c>
      <c r="G40" s="3" t="s">
        <v>318</v>
      </c>
    </row>
    <row r="41" spans="2:7" x14ac:dyDescent="0.25">
      <c r="B41" s="2">
        <v>28</v>
      </c>
      <c r="C41" s="3" t="s">
        <v>321</v>
      </c>
      <c r="D41" s="4">
        <v>199.5</v>
      </c>
      <c r="E41" s="46">
        <v>45390</v>
      </c>
      <c r="F41" s="29" t="s">
        <v>320</v>
      </c>
      <c r="G41" s="3" t="s">
        <v>322</v>
      </c>
    </row>
    <row r="42" spans="2:7" x14ac:dyDescent="0.25">
      <c r="B42" s="2">
        <v>30</v>
      </c>
      <c r="C42" s="3" t="s">
        <v>327</v>
      </c>
      <c r="D42" s="4">
        <v>750</v>
      </c>
      <c r="E42" s="46">
        <v>45392</v>
      </c>
      <c r="F42" s="3" t="s">
        <v>5</v>
      </c>
      <c r="G42" s="3" t="s">
        <v>328</v>
      </c>
    </row>
    <row r="43" spans="2:7" x14ac:dyDescent="0.25">
      <c r="B43" s="2">
        <v>31</v>
      </c>
      <c r="C43" s="3" t="s">
        <v>365</v>
      </c>
      <c r="D43" s="4">
        <v>100</v>
      </c>
      <c r="E43" s="46">
        <v>45395</v>
      </c>
      <c r="F43" s="3" t="s">
        <v>317</v>
      </c>
      <c r="G43" s="3" t="s">
        <v>337</v>
      </c>
    </row>
    <row r="44" spans="2:7" x14ac:dyDescent="0.25">
      <c r="B44" s="2">
        <v>32</v>
      </c>
      <c r="C44" s="3" t="s">
        <v>366</v>
      </c>
      <c r="D44" s="4">
        <v>20</v>
      </c>
      <c r="E44" s="46">
        <v>45395</v>
      </c>
      <c r="F44" s="3" t="s">
        <v>317</v>
      </c>
      <c r="G44" s="3" t="s">
        <v>338</v>
      </c>
    </row>
    <row r="45" spans="2:7" x14ac:dyDescent="0.25">
      <c r="B45" s="2">
        <v>33</v>
      </c>
      <c r="C45" s="3" t="s">
        <v>341</v>
      </c>
      <c r="D45" s="4">
        <f>280</f>
        <v>280</v>
      </c>
      <c r="E45" s="46">
        <v>45400</v>
      </c>
      <c r="F45" s="3" t="s">
        <v>342</v>
      </c>
      <c r="G45" s="3" t="s">
        <v>343</v>
      </c>
    </row>
    <row r="46" spans="2:7" x14ac:dyDescent="0.25">
      <c r="B46" s="2">
        <v>34</v>
      </c>
      <c r="C46" s="3" t="s">
        <v>367</v>
      </c>
      <c r="D46" s="4">
        <v>39</v>
      </c>
      <c r="E46" s="46">
        <v>45402</v>
      </c>
      <c r="F46" s="3" t="s">
        <v>317</v>
      </c>
      <c r="G46" s="3" t="s">
        <v>344</v>
      </c>
    </row>
    <row r="47" spans="2:7" x14ac:dyDescent="0.25">
      <c r="B47" s="2">
        <v>35</v>
      </c>
      <c r="C47" s="3" t="s">
        <v>350</v>
      </c>
      <c r="D47" s="4">
        <v>201.9</v>
      </c>
      <c r="E47" s="46">
        <v>45406</v>
      </c>
      <c r="F47" s="3" t="s">
        <v>317</v>
      </c>
      <c r="G47" s="3" t="s">
        <v>349</v>
      </c>
    </row>
    <row r="48" spans="2:7" x14ac:dyDescent="0.25">
      <c r="B48" s="2">
        <v>36</v>
      </c>
      <c r="C48" s="3" t="s">
        <v>352</v>
      </c>
      <c r="D48" s="4">
        <v>100</v>
      </c>
      <c r="E48" s="46">
        <v>45407</v>
      </c>
      <c r="F48" s="3" t="s">
        <v>317</v>
      </c>
      <c r="G48" s="3" t="s">
        <v>353</v>
      </c>
    </row>
    <row r="49" spans="2:7" x14ac:dyDescent="0.25">
      <c r="B49" s="2">
        <v>37</v>
      </c>
      <c r="C49" s="3" t="s">
        <v>359</v>
      </c>
      <c r="D49" s="4">
        <v>48</v>
      </c>
      <c r="E49" s="46">
        <v>45410</v>
      </c>
      <c r="F49" s="3" t="s">
        <v>317</v>
      </c>
      <c r="G49" s="29" t="s">
        <v>360</v>
      </c>
    </row>
    <row r="50" spans="2:7" x14ac:dyDescent="0.25">
      <c r="B50" s="17"/>
      <c r="C50" s="16" t="s">
        <v>297</v>
      </c>
      <c r="D50" s="51">
        <f>SUM(D34:D49)</f>
        <v>4546.74</v>
      </c>
      <c r="E50" s="17"/>
      <c r="F50" s="17"/>
      <c r="G50" s="17"/>
    </row>
    <row r="53" spans="2:7" x14ac:dyDescent="0.25">
      <c r="B53" s="98" t="s">
        <v>48</v>
      </c>
      <c r="C53" s="98"/>
      <c r="D53" s="98"/>
      <c r="E53" s="98"/>
      <c r="F53" s="98"/>
      <c r="G53" s="98"/>
    </row>
    <row r="54" spans="2:7" x14ac:dyDescent="0.25">
      <c r="B54" s="12" t="s">
        <v>0</v>
      </c>
      <c r="C54" s="12" t="s">
        <v>49</v>
      </c>
      <c r="D54" s="12" t="s">
        <v>50</v>
      </c>
      <c r="E54" s="12" t="s">
        <v>51</v>
      </c>
      <c r="F54" s="12" t="s">
        <v>52</v>
      </c>
      <c r="G54" s="12" t="s">
        <v>53</v>
      </c>
    </row>
    <row r="55" spans="2:7" x14ac:dyDescent="0.25">
      <c r="B55" s="2">
        <v>38</v>
      </c>
      <c r="C55" s="3" t="s">
        <v>372</v>
      </c>
      <c r="D55" s="4">
        <v>52</v>
      </c>
      <c r="E55" s="46">
        <v>45413</v>
      </c>
      <c r="F55" s="3" t="s">
        <v>317</v>
      </c>
      <c r="G55" s="3" t="s">
        <v>373</v>
      </c>
    </row>
    <row r="56" spans="2:7" x14ac:dyDescent="0.25">
      <c r="B56" s="2">
        <v>39</v>
      </c>
      <c r="C56" s="3" t="s">
        <v>374</v>
      </c>
      <c r="D56" s="4">
        <v>100</v>
      </c>
      <c r="E56" s="46">
        <v>45416</v>
      </c>
      <c r="F56" s="3" t="s">
        <v>317</v>
      </c>
      <c r="G56" s="3" t="s">
        <v>375</v>
      </c>
    </row>
    <row r="57" spans="2:7" x14ac:dyDescent="0.25">
      <c r="B57" s="2">
        <v>40</v>
      </c>
      <c r="C57" s="3" t="s">
        <v>376</v>
      </c>
      <c r="D57" s="4">
        <v>26</v>
      </c>
      <c r="E57" s="46">
        <v>45418</v>
      </c>
      <c r="F57" s="3" t="s">
        <v>317</v>
      </c>
      <c r="G57" s="3" t="s">
        <v>377</v>
      </c>
    </row>
    <row r="58" spans="2:7" x14ac:dyDescent="0.25">
      <c r="B58" s="2">
        <v>41</v>
      </c>
      <c r="C58" s="3" t="s">
        <v>383</v>
      </c>
      <c r="D58" s="4">
        <v>824</v>
      </c>
      <c r="E58" s="46">
        <v>45420</v>
      </c>
      <c r="F58" s="3" t="s">
        <v>317</v>
      </c>
      <c r="G58" s="3" t="s">
        <v>384</v>
      </c>
    </row>
    <row r="59" spans="2:7" x14ac:dyDescent="0.25">
      <c r="B59" s="2">
        <v>42</v>
      </c>
      <c r="C59" s="3" t="s">
        <v>387</v>
      </c>
      <c r="D59" s="4">
        <v>1000</v>
      </c>
      <c r="E59" s="46">
        <v>45421</v>
      </c>
      <c r="F59" s="3" t="s">
        <v>317</v>
      </c>
      <c r="G59" s="3" t="s">
        <v>388</v>
      </c>
    </row>
    <row r="60" spans="2:7" x14ac:dyDescent="0.25">
      <c r="B60" s="2">
        <v>43</v>
      </c>
      <c r="C60" s="3" t="s">
        <v>389</v>
      </c>
      <c r="D60" s="4">
        <v>100</v>
      </c>
      <c r="E60" s="46">
        <v>45422</v>
      </c>
      <c r="F60" s="3" t="s">
        <v>317</v>
      </c>
      <c r="G60" s="3" t="s">
        <v>390</v>
      </c>
    </row>
    <row r="61" spans="2:7" x14ac:dyDescent="0.25">
      <c r="B61" s="2">
        <v>44</v>
      </c>
      <c r="C61" s="3" t="s">
        <v>391</v>
      </c>
      <c r="D61" s="4">
        <v>1240</v>
      </c>
      <c r="E61" s="46">
        <v>45423</v>
      </c>
      <c r="F61" s="3" t="s">
        <v>317</v>
      </c>
      <c r="G61" s="3" t="s">
        <v>393</v>
      </c>
    </row>
    <row r="62" spans="2:7" x14ac:dyDescent="0.25">
      <c r="B62" s="2">
        <v>45</v>
      </c>
      <c r="C62" s="3" t="s">
        <v>405</v>
      </c>
      <c r="D62" s="4">
        <v>320</v>
      </c>
      <c r="E62" s="46">
        <v>45426</v>
      </c>
      <c r="F62" s="3" t="s">
        <v>326</v>
      </c>
      <c r="G62" s="3" t="s">
        <v>406</v>
      </c>
    </row>
    <row r="63" spans="2:7" x14ac:dyDescent="0.25">
      <c r="B63" s="2">
        <v>46</v>
      </c>
      <c r="C63" s="3" t="s">
        <v>407</v>
      </c>
      <c r="D63" s="4">
        <v>60</v>
      </c>
      <c r="E63" s="46">
        <v>45426</v>
      </c>
      <c r="F63" s="3" t="s">
        <v>317</v>
      </c>
      <c r="G63" s="3" t="s">
        <v>408</v>
      </c>
    </row>
    <row r="64" spans="2:7" x14ac:dyDescent="0.25">
      <c r="B64" s="2">
        <v>47</v>
      </c>
      <c r="C64" s="3" t="s">
        <v>409</v>
      </c>
      <c r="D64" s="4">
        <v>103.5</v>
      </c>
      <c r="E64" s="46">
        <v>45427</v>
      </c>
      <c r="F64" s="3" t="s">
        <v>317</v>
      </c>
      <c r="G64" s="3" t="s">
        <v>410</v>
      </c>
    </row>
    <row r="65" spans="2:7" x14ac:dyDescent="0.25">
      <c r="B65" s="2">
        <v>48</v>
      </c>
      <c r="C65" s="3" t="s">
        <v>411</v>
      </c>
      <c r="D65" s="4">
        <v>12</v>
      </c>
      <c r="E65" s="46">
        <v>45427</v>
      </c>
      <c r="F65" s="3" t="s">
        <v>326</v>
      </c>
      <c r="G65" s="3" t="s">
        <v>412</v>
      </c>
    </row>
    <row r="66" spans="2:7" x14ac:dyDescent="0.25">
      <c r="B66" s="2">
        <v>49</v>
      </c>
      <c r="C66" s="3" t="s">
        <v>413</v>
      </c>
      <c r="D66" s="4">
        <v>47</v>
      </c>
      <c r="E66" s="46">
        <v>45427</v>
      </c>
      <c r="F66" s="3" t="s">
        <v>326</v>
      </c>
      <c r="G66" s="3" t="s">
        <v>410</v>
      </c>
    </row>
    <row r="67" spans="2:7" x14ac:dyDescent="0.25">
      <c r="B67" s="2">
        <v>50</v>
      </c>
      <c r="C67" s="3" t="s">
        <v>415</v>
      </c>
      <c r="D67" s="4">
        <v>250</v>
      </c>
      <c r="E67" s="46">
        <v>45429</v>
      </c>
      <c r="F67" s="3" t="s">
        <v>5</v>
      </c>
      <c r="G67" s="3" t="s">
        <v>416</v>
      </c>
    </row>
    <row r="68" spans="2:7" x14ac:dyDescent="0.25">
      <c r="B68" s="2">
        <v>51</v>
      </c>
      <c r="C68" s="3" t="s">
        <v>421</v>
      </c>
      <c r="D68" s="4">
        <v>60</v>
      </c>
      <c r="E68" s="46">
        <v>45432</v>
      </c>
      <c r="F68" s="3" t="s">
        <v>5</v>
      </c>
      <c r="G68" s="3" t="s">
        <v>422</v>
      </c>
    </row>
    <row r="69" spans="2:7" x14ac:dyDescent="0.25">
      <c r="B69" s="2">
        <v>52</v>
      </c>
      <c r="C69" s="3" t="s">
        <v>424</v>
      </c>
      <c r="D69" s="4">
        <v>270</v>
      </c>
      <c r="E69" s="46">
        <v>45433</v>
      </c>
      <c r="F69" s="3" t="s">
        <v>5</v>
      </c>
      <c r="G69" s="3" t="s">
        <v>426</v>
      </c>
    </row>
    <row r="70" spans="2:7" x14ac:dyDescent="0.25">
      <c r="B70" s="2">
        <v>53</v>
      </c>
      <c r="C70" s="3" t="s">
        <v>425</v>
      </c>
      <c r="D70" s="4">
        <v>300</v>
      </c>
      <c r="E70" s="46">
        <v>45436</v>
      </c>
      <c r="F70" s="3" t="s">
        <v>5</v>
      </c>
      <c r="G70" s="3" t="s">
        <v>427</v>
      </c>
    </row>
    <row r="71" spans="2:7" x14ac:dyDescent="0.25">
      <c r="B71" s="17"/>
      <c r="C71" s="16" t="s">
        <v>369</v>
      </c>
      <c r="D71" s="51">
        <f>SUM(D55:D70)</f>
        <v>4764.5</v>
      </c>
      <c r="E71" s="17"/>
      <c r="F71" s="17"/>
      <c r="G71" s="17"/>
    </row>
    <row r="74" spans="2:7" x14ac:dyDescent="0.25">
      <c r="B74" s="98" t="s">
        <v>48</v>
      </c>
      <c r="C74" s="98"/>
      <c r="D74" s="98"/>
      <c r="E74" s="98"/>
      <c r="F74" s="98"/>
      <c r="G74" s="98"/>
    </row>
    <row r="75" spans="2:7" x14ac:dyDescent="0.25">
      <c r="B75" s="12" t="s">
        <v>0</v>
      </c>
      <c r="C75" s="12" t="s">
        <v>49</v>
      </c>
      <c r="D75" s="12" t="s">
        <v>50</v>
      </c>
      <c r="E75" s="12" t="s">
        <v>51</v>
      </c>
      <c r="F75" s="12" t="s">
        <v>52</v>
      </c>
      <c r="G75" s="12" t="s">
        <v>53</v>
      </c>
    </row>
    <row r="76" spans="2:7" x14ac:dyDescent="0.25">
      <c r="B76" s="2">
        <v>54</v>
      </c>
      <c r="C76" s="3" t="s">
        <v>440</v>
      </c>
      <c r="D76" s="4">
        <v>60</v>
      </c>
      <c r="E76" s="46">
        <v>45453</v>
      </c>
      <c r="F76" s="3" t="s">
        <v>317</v>
      </c>
      <c r="G76" s="3" t="s">
        <v>441</v>
      </c>
    </row>
    <row r="77" spans="2:7" x14ac:dyDescent="0.25">
      <c r="B77" s="2">
        <v>55</v>
      </c>
      <c r="C77" s="3" t="s">
        <v>442</v>
      </c>
      <c r="D77" s="4">
        <v>20</v>
      </c>
      <c r="E77" s="46">
        <v>45453</v>
      </c>
      <c r="F77" s="3" t="s">
        <v>317</v>
      </c>
      <c r="G77" s="3" t="s">
        <v>443</v>
      </c>
    </row>
    <row r="78" spans="2:7" x14ac:dyDescent="0.25">
      <c r="B78" s="2">
        <v>56</v>
      </c>
      <c r="C78" s="3" t="s">
        <v>447</v>
      </c>
      <c r="D78" s="4">
        <v>85</v>
      </c>
      <c r="E78" s="46">
        <v>45455</v>
      </c>
      <c r="F78" s="3" t="s">
        <v>317</v>
      </c>
      <c r="G78" s="3" t="s">
        <v>448</v>
      </c>
    </row>
    <row r="79" spans="2:7" x14ac:dyDescent="0.25">
      <c r="B79" s="2">
        <v>57</v>
      </c>
      <c r="C79" s="3" t="s">
        <v>449</v>
      </c>
      <c r="D79" s="4">
        <v>230</v>
      </c>
      <c r="E79" s="46">
        <v>45457</v>
      </c>
      <c r="F79" s="3" t="s">
        <v>5</v>
      </c>
      <c r="G79" s="3" t="s">
        <v>450</v>
      </c>
    </row>
    <row r="80" spans="2:7" x14ac:dyDescent="0.25">
      <c r="B80" s="2">
        <v>58</v>
      </c>
      <c r="C80" s="3" t="s">
        <v>451</v>
      </c>
      <c r="D80" s="4">
        <v>200</v>
      </c>
      <c r="E80" s="46">
        <v>45457</v>
      </c>
      <c r="F80" s="3" t="s">
        <v>317</v>
      </c>
      <c r="G80" s="3" t="s">
        <v>452</v>
      </c>
    </row>
    <row r="81" spans="2:7" x14ac:dyDescent="0.25">
      <c r="B81" s="2">
        <v>59</v>
      </c>
      <c r="C81" s="3" t="s">
        <v>454</v>
      </c>
      <c r="D81" s="4">
        <v>200</v>
      </c>
      <c r="E81" s="46">
        <v>45458</v>
      </c>
      <c r="F81" s="3" t="s">
        <v>317</v>
      </c>
      <c r="G81" s="3" t="s">
        <v>456</v>
      </c>
    </row>
    <row r="82" spans="2:7" x14ac:dyDescent="0.25">
      <c r="B82" s="2">
        <v>60</v>
      </c>
      <c r="C82" s="3" t="s">
        <v>455</v>
      </c>
      <c r="D82" s="4">
        <v>1480</v>
      </c>
      <c r="E82" s="46">
        <v>45458</v>
      </c>
      <c r="F82" s="3" t="s">
        <v>5</v>
      </c>
      <c r="G82" s="3" t="s">
        <v>457</v>
      </c>
    </row>
    <row r="83" spans="2:7" x14ac:dyDescent="0.25">
      <c r="B83" s="2">
        <v>61</v>
      </c>
      <c r="C83" s="3" t="s">
        <v>169</v>
      </c>
      <c r="D83" s="4">
        <v>0.05</v>
      </c>
      <c r="E83" s="46">
        <v>45459</v>
      </c>
      <c r="F83" s="3" t="s">
        <v>5</v>
      </c>
      <c r="G83" s="3" t="s">
        <v>457</v>
      </c>
    </row>
    <row r="84" spans="2:7" x14ac:dyDescent="0.25">
      <c r="B84" s="2">
        <v>62</v>
      </c>
      <c r="C84" s="3" t="s">
        <v>460</v>
      </c>
      <c r="D84" s="4">
        <v>60</v>
      </c>
      <c r="E84" s="46">
        <v>45460</v>
      </c>
      <c r="F84" s="3" t="s">
        <v>5</v>
      </c>
      <c r="G84" s="3" t="s">
        <v>461</v>
      </c>
    </row>
    <row r="85" spans="2:7" x14ac:dyDescent="0.25">
      <c r="B85" s="2">
        <v>63</v>
      </c>
      <c r="C85" s="3" t="s">
        <v>460</v>
      </c>
      <c r="D85" s="4">
        <v>140</v>
      </c>
      <c r="E85" s="46">
        <v>45460</v>
      </c>
      <c r="F85" s="3" t="s">
        <v>5</v>
      </c>
      <c r="G85" s="3" t="s">
        <v>462</v>
      </c>
    </row>
    <row r="86" spans="2:7" x14ac:dyDescent="0.25">
      <c r="B86" s="2">
        <v>64</v>
      </c>
      <c r="C86" s="3" t="s">
        <v>464</v>
      </c>
      <c r="D86" s="4">
        <v>297</v>
      </c>
      <c r="E86" s="46">
        <v>45462</v>
      </c>
      <c r="F86" s="3" t="s">
        <v>5</v>
      </c>
      <c r="G86" s="3" t="s">
        <v>466</v>
      </c>
    </row>
    <row r="87" spans="2:7" x14ac:dyDescent="0.25">
      <c r="B87" s="2">
        <v>65</v>
      </c>
      <c r="C87" s="3" t="s">
        <v>465</v>
      </c>
      <c r="D87" s="4">
        <v>300</v>
      </c>
      <c r="E87" s="46">
        <v>45462</v>
      </c>
      <c r="F87" s="3" t="s">
        <v>5</v>
      </c>
      <c r="G87" s="3" t="s">
        <v>467</v>
      </c>
    </row>
    <row r="88" spans="2:7" x14ac:dyDescent="0.25">
      <c r="B88" s="2">
        <v>66</v>
      </c>
      <c r="C88" s="3" t="s">
        <v>469</v>
      </c>
      <c r="D88" s="4">
        <v>80</v>
      </c>
      <c r="E88" s="46">
        <v>45462</v>
      </c>
      <c r="F88" s="3" t="s">
        <v>5</v>
      </c>
      <c r="G88" s="3" t="s">
        <v>468</v>
      </c>
    </row>
    <row r="89" spans="2:7" x14ac:dyDescent="0.25">
      <c r="B89" s="2">
        <v>67</v>
      </c>
      <c r="C89" s="3" t="s">
        <v>474</v>
      </c>
      <c r="D89" s="4">
        <v>842</v>
      </c>
      <c r="E89" s="46">
        <v>45464</v>
      </c>
      <c r="F89" s="3" t="s">
        <v>5</v>
      </c>
      <c r="G89" s="3" t="s">
        <v>477</v>
      </c>
    </row>
    <row r="90" spans="2:7" x14ac:dyDescent="0.25">
      <c r="B90" s="2">
        <v>68</v>
      </c>
      <c r="C90" s="3" t="s">
        <v>475</v>
      </c>
      <c r="D90" s="4">
        <v>280</v>
      </c>
      <c r="E90" s="46">
        <v>45464</v>
      </c>
      <c r="F90" s="3" t="s">
        <v>5</v>
      </c>
      <c r="G90" s="3" t="s">
        <v>476</v>
      </c>
    </row>
    <row r="91" spans="2:7" x14ac:dyDescent="0.25">
      <c r="B91" s="2">
        <v>69</v>
      </c>
      <c r="C91" s="3" t="s">
        <v>460</v>
      </c>
      <c r="D91" s="4">
        <v>150</v>
      </c>
      <c r="E91" s="46">
        <v>45470</v>
      </c>
      <c r="F91" s="3" t="s">
        <v>317</v>
      </c>
      <c r="G91" s="3" t="s">
        <v>478</v>
      </c>
    </row>
    <row r="92" spans="2:7" x14ac:dyDescent="0.25">
      <c r="B92" s="17"/>
      <c r="C92" s="16" t="s">
        <v>432</v>
      </c>
      <c r="D92" s="51">
        <f>SUM(D76:D91)</f>
        <v>4424.05</v>
      </c>
      <c r="E92" s="17"/>
      <c r="F92" s="17"/>
      <c r="G92" s="17"/>
    </row>
    <row r="95" spans="2:7" x14ac:dyDescent="0.25">
      <c r="B95" s="98" t="s">
        <v>48</v>
      </c>
      <c r="C95" s="98"/>
      <c r="D95" s="98"/>
      <c r="E95" s="98"/>
      <c r="F95" s="98"/>
      <c r="G95" s="98"/>
    </row>
    <row r="96" spans="2:7" x14ac:dyDescent="0.25">
      <c r="B96" s="12" t="s">
        <v>0</v>
      </c>
      <c r="C96" s="12" t="s">
        <v>49</v>
      </c>
      <c r="D96" s="12" t="s">
        <v>50</v>
      </c>
      <c r="E96" s="12" t="s">
        <v>51</v>
      </c>
      <c r="F96" s="12" t="s">
        <v>52</v>
      </c>
      <c r="G96" s="12" t="s">
        <v>53</v>
      </c>
    </row>
    <row r="97" spans="2:7" x14ac:dyDescent="0.25">
      <c r="B97" s="2">
        <v>70</v>
      </c>
      <c r="C97" s="3" t="s">
        <v>489</v>
      </c>
      <c r="D97" s="4">
        <v>2115</v>
      </c>
      <c r="E97" s="46">
        <v>45477</v>
      </c>
      <c r="F97" s="3" t="s">
        <v>5</v>
      </c>
      <c r="G97" s="3" t="s">
        <v>490</v>
      </c>
    </row>
    <row r="98" spans="2:7" x14ac:dyDescent="0.25">
      <c r="B98" s="2">
        <v>71</v>
      </c>
      <c r="C98" s="3" t="s">
        <v>169</v>
      </c>
      <c r="D98" s="4">
        <v>0.1</v>
      </c>
      <c r="E98" s="46">
        <v>45477</v>
      </c>
      <c r="F98" s="3" t="s">
        <v>5</v>
      </c>
      <c r="G98" s="3" t="s">
        <v>490</v>
      </c>
    </row>
    <row r="99" spans="2:7" x14ac:dyDescent="0.25">
      <c r="B99" s="2">
        <v>72</v>
      </c>
      <c r="C99" s="3" t="s">
        <v>491</v>
      </c>
      <c r="D99" s="4">
        <v>146</v>
      </c>
      <c r="E99" s="46">
        <v>45477</v>
      </c>
      <c r="F99" s="3" t="s">
        <v>5</v>
      </c>
      <c r="G99" s="3" t="s">
        <v>492</v>
      </c>
    </row>
    <row r="100" spans="2:7" x14ac:dyDescent="0.25">
      <c r="B100" s="2">
        <v>73</v>
      </c>
      <c r="C100" s="3" t="s">
        <v>493</v>
      </c>
      <c r="D100" s="4">
        <v>1885</v>
      </c>
      <c r="E100" s="46">
        <v>45477</v>
      </c>
      <c r="F100" s="3" t="s">
        <v>5</v>
      </c>
      <c r="G100" s="3" t="s">
        <v>495</v>
      </c>
    </row>
    <row r="101" spans="2:7" x14ac:dyDescent="0.25">
      <c r="B101" s="2">
        <v>74</v>
      </c>
      <c r="C101" s="3" t="s">
        <v>169</v>
      </c>
      <c r="D101" s="4">
        <v>0.05</v>
      </c>
      <c r="E101" s="46">
        <v>45477</v>
      </c>
      <c r="F101" s="3" t="s">
        <v>5</v>
      </c>
      <c r="G101" s="3" t="s">
        <v>495</v>
      </c>
    </row>
    <row r="102" spans="2:7" x14ac:dyDescent="0.25">
      <c r="B102" s="2">
        <v>75</v>
      </c>
      <c r="C102" s="3" t="s">
        <v>500</v>
      </c>
      <c r="D102" s="4">
        <v>350</v>
      </c>
      <c r="E102" s="46">
        <v>45478</v>
      </c>
      <c r="F102" s="3" t="s">
        <v>5</v>
      </c>
      <c r="G102" s="3" t="s">
        <v>501</v>
      </c>
    </row>
    <row r="103" spans="2:7" x14ac:dyDescent="0.25">
      <c r="B103" s="2">
        <v>76</v>
      </c>
      <c r="C103" s="3" t="s">
        <v>499</v>
      </c>
      <c r="D103" s="4">
        <v>300</v>
      </c>
      <c r="E103" s="46">
        <v>45478</v>
      </c>
      <c r="F103" s="3" t="s">
        <v>5</v>
      </c>
      <c r="G103" s="3" t="s">
        <v>505</v>
      </c>
    </row>
    <row r="104" spans="2:7" x14ac:dyDescent="0.25">
      <c r="B104" s="2">
        <v>77</v>
      </c>
      <c r="C104" s="3" t="s">
        <v>508</v>
      </c>
      <c r="D104" s="4">
        <v>145</v>
      </c>
      <c r="E104" s="46">
        <v>45481</v>
      </c>
      <c r="F104" s="3" t="s">
        <v>5</v>
      </c>
      <c r="G104" s="3" t="s">
        <v>509</v>
      </c>
    </row>
    <row r="105" spans="2:7" x14ac:dyDescent="0.25">
      <c r="B105" s="2">
        <v>78</v>
      </c>
      <c r="C105" s="3" t="s">
        <v>510</v>
      </c>
      <c r="D105" s="4">
        <v>430</v>
      </c>
      <c r="E105" s="46">
        <v>45482</v>
      </c>
      <c r="F105" s="3" t="s">
        <v>5</v>
      </c>
      <c r="G105" s="3" t="s">
        <v>511</v>
      </c>
    </row>
    <row r="106" spans="2:7" x14ac:dyDescent="0.25">
      <c r="B106" s="2">
        <v>79</v>
      </c>
      <c r="C106" s="3" t="s">
        <v>512</v>
      </c>
      <c r="D106" s="4">
        <v>68</v>
      </c>
      <c r="E106" s="46">
        <v>45485</v>
      </c>
      <c r="F106" s="3" t="s">
        <v>5</v>
      </c>
      <c r="G106" s="3" t="s">
        <v>513</v>
      </c>
    </row>
    <row r="107" spans="2:7" x14ac:dyDescent="0.25">
      <c r="B107" s="2">
        <v>80</v>
      </c>
      <c r="C107" s="3" t="s">
        <v>514</v>
      </c>
      <c r="D107" s="4">
        <v>60</v>
      </c>
      <c r="E107" s="46">
        <v>45489</v>
      </c>
      <c r="F107" s="3" t="s">
        <v>5</v>
      </c>
      <c r="G107" s="3" t="s">
        <v>516</v>
      </c>
    </row>
    <row r="108" spans="2:7" x14ac:dyDescent="0.25">
      <c r="B108" s="2">
        <v>81</v>
      </c>
      <c r="C108" s="3" t="s">
        <v>515</v>
      </c>
      <c r="D108" s="4">
        <v>100</v>
      </c>
      <c r="E108" s="46">
        <v>45489</v>
      </c>
      <c r="F108" s="3" t="s">
        <v>5</v>
      </c>
      <c r="G108" s="3" t="s">
        <v>517</v>
      </c>
    </row>
    <row r="109" spans="2:7" x14ac:dyDescent="0.25">
      <c r="B109" s="2">
        <v>82</v>
      </c>
      <c r="C109" s="3" t="s">
        <v>519</v>
      </c>
      <c r="D109" s="4">
        <v>300</v>
      </c>
      <c r="E109" s="46">
        <v>45492</v>
      </c>
      <c r="F109" s="3" t="s">
        <v>5</v>
      </c>
      <c r="G109" s="3" t="s">
        <v>518</v>
      </c>
    </row>
    <row r="110" spans="2:7" x14ac:dyDescent="0.25">
      <c r="B110" s="2">
        <v>83</v>
      </c>
      <c r="C110" s="3" t="s">
        <v>514</v>
      </c>
      <c r="D110" s="4">
        <v>60</v>
      </c>
      <c r="E110" s="46">
        <v>45493</v>
      </c>
      <c r="F110" s="3" t="s">
        <v>5</v>
      </c>
      <c r="G110" s="3" t="s">
        <v>521</v>
      </c>
    </row>
    <row r="111" spans="2:7" x14ac:dyDescent="0.25">
      <c r="B111" s="2">
        <v>84</v>
      </c>
      <c r="C111" s="3" t="s">
        <v>169</v>
      </c>
      <c r="D111" s="4">
        <v>0.05</v>
      </c>
      <c r="E111" s="46">
        <v>45495</v>
      </c>
      <c r="F111" s="3" t="s">
        <v>5</v>
      </c>
      <c r="G111" s="3" t="s">
        <v>520</v>
      </c>
    </row>
    <row r="112" spans="2:7" x14ac:dyDescent="0.25">
      <c r="B112" s="17"/>
      <c r="C112" s="16" t="s">
        <v>533</v>
      </c>
      <c r="D112" s="51">
        <f>SUM(D97:D111)</f>
        <v>5959.2000000000007</v>
      </c>
      <c r="E112" s="17"/>
      <c r="F112" s="17"/>
      <c r="G112" s="17"/>
    </row>
    <row r="116" spans="2:7" x14ac:dyDescent="0.25">
      <c r="B116" s="98" t="s">
        <v>48</v>
      </c>
      <c r="C116" s="98"/>
      <c r="D116" s="98"/>
      <c r="E116" s="98"/>
      <c r="F116" s="98"/>
      <c r="G116" s="98"/>
    </row>
    <row r="117" spans="2:7" x14ac:dyDescent="0.25">
      <c r="B117" s="12" t="s">
        <v>0</v>
      </c>
      <c r="C117" s="12" t="s">
        <v>49</v>
      </c>
      <c r="D117" s="12" t="s">
        <v>50</v>
      </c>
      <c r="E117" s="12" t="s">
        <v>51</v>
      </c>
      <c r="F117" s="12" t="s">
        <v>52</v>
      </c>
      <c r="G117" s="12" t="s">
        <v>53</v>
      </c>
    </row>
    <row r="118" spans="2:7" x14ac:dyDescent="0.25">
      <c r="B118" s="2">
        <v>85</v>
      </c>
      <c r="C118" s="3" t="s">
        <v>536</v>
      </c>
      <c r="D118" s="4">
        <v>574</v>
      </c>
      <c r="E118" s="46">
        <v>45510</v>
      </c>
      <c r="F118" s="3" t="s">
        <v>22</v>
      </c>
      <c r="G118" s="29" t="s">
        <v>541</v>
      </c>
    </row>
    <row r="119" spans="2:7" x14ac:dyDescent="0.25">
      <c r="B119" s="2">
        <v>86</v>
      </c>
      <c r="C119" s="3" t="s">
        <v>537</v>
      </c>
      <c r="D119" s="4">
        <v>76</v>
      </c>
      <c r="E119" s="46">
        <v>45510</v>
      </c>
      <c r="F119" s="3" t="s">
        <v>22</v>
      </c>
      <c r="G119" s="29" t="s">
        <v>540</v>
      </c>
    </row>
    <row r="120" spans="2:7" x14ac:dyDescent="0.25">
      <c r="B120" s="2">
        <v>87</v>
      </c>
      <c r="C120" s="3" t="s">
        <v>538</v>
      </c>
      <c r="D120" s="4">
        <v>80</v>
      </c>
      <c r="E120" s="46">
        <v>45512</v>
      </c>
      <c r="F120" s="3" t="s">
        <v>22</v>
      </c>
      <c r="G120" s="29" t="s">
        <v>539</v>
      </c>
    </row>
    <row r="121" spans="2:7" x14ac:dyDescent="0.25">
      <c r="B121" s="2">
        <v>88</v>
      </c>
      <c r="C121" s="3" t="s">
        <v>544</v>
      </c>
      <c r="D121" s="4">
        <v>79</v>
      </c>
      <c r="E121" s="46">
        <v>45520</v>
      </c>
      <c r="F121" s="3" t="s">
        <v>5</v>
      </c>
      <c r="G121" s="29" t="s">
        <v>545</v>
      </c>
    </row>
    <row r="122" spans="2:7" x14ac:dyDescent="0.25">
      <c r="B122" s="2">
        <v>89</v>
      </c>
      <c r="C122" s="3" t="s">
        <v>549</v>
      </c>
      <c r="D122" s="4">
        <v>350</v>
      </c>
      <c r="E122" s="46">
        <v>45521</v>
      </c>
      <c r="F122" s="3" t="s">
        <v>5</v>
      </c>
      <c r="G122" s="3" t="s">
        <v>548</v>
      </c>
    </row>
    <row r="123" spans="2:7" x14ac:dyDescent="0.25">
      <c r="B123" s="2">
        <v>90</v>
      </c>
      <c r="C123" s="3" t="s">
        <v>551</v>
      </c>
      <c r="D123" s="4">
        <v>300</v>
      </c>
      <c r="E123" s="46">
        <v>45524</v>
      </c>
      <c r="F123" s="3" t="s">
        <v>5</v>
      </c>
      <c r="G123" s="3" t="s">
        <v>552</v>
      </c>
    </row>
    <row r="124" spans="2:7" x14ac:dyDescent="0.25">
      <c r="B124" s="2">
        <v>91</v>
      </c>
      <c r="C124" s="3" t="s">
        <v>553</v>
      </c>
      <c r="D124" s="4">
        <v>1475.35</v>
      </c>
      <c r="E124" s="46">
        <v>45527</v>
      </c>
      <c r="F124" s="3" t="s">
        <v>22</v>
      </c>
      <c r="G124" s="29" t="s">
        <v>555</v>
      </c>
    </row>
    <row r="125" spans="2:7" x14ac:dyDescent="0.25">
      <c r="B125" s="2">
        <v>92</v>
      </c>
      <c r="C125" s="3" t="s">
        <v>561</v>
      </c>
      <c r="D125" s="4">
        <v>2000</v>
      </c>
      <c r="E125" s="46">
        <v>45527</v>
      </c>
      <c r="F125" s="3" t="s">
        <v>5</v>
      </c>
      <c r="G125" s="3" t="s">
        <v>554</v>
      </c>
    </row>
    <row r="126" spans="2:7" x14ac:dyDescent="0.25">
      <c r="B126" s="2">
        <v>93</v>
      </c>
      <c r="C126" s="3" t="s">
        <v>169</v>
      </c>
      <c r="D126" s="4">
        <v>0.1</v>
      </c>
      <c r="E126" s="46">
        <v>45527</v>
      </c>
      <c r="F126" s="3" t="s">
        <v>5</v>
      </c>
      <c r="G126" s="3" t="s">
        <v>554</v>
      </c>
    </row>
    <row r="127" spans="2:7" x14ac:dyDescent="0.25">
      <c r="B127" s="2">
        <v>94</v>
      </c>
      <c r="C127" s="3" t="s">
        <v>562</v>
      </c>
      <c r="D127" s="4">
        <v>2000</v>
      </c>
      <c r="E127" s="46">
        <v>45532</v>
      </c>
      <c r="F127" s="3" t="s">
        <v>5</v>
      </c>
      <c r="G127" s="29" t="s">
        <v>566</v>
      </c>
    </row>
    <row r="128" spans="2:7" x14ac:dyDescent="0.25">
      <c r="B128" s="2">
        <v>95</v>
      </c>
      <c r="C128" s="3" t="s">
        <v>564</v>
      </c>
      <c r="D128" s="4">
        <v>3600</v>
      </c>
      <c r="E128" s="46">
        <v>45535</v>
      </c>
      <c r="F128" s="3" t="s">
        <v>22</v>
      </c>
      <c r="G128" s="29" t="s">
        <v>565</v>
      </c>
    </row>
    <row r="129" spans="2:7" x14ac:dyDescent="0.25">
      <c r="B129" s="2">
        <v>96</v>
      </c>
      <c r="C129" s="3" t="s">
        <v>169</v>
      </c>
      <c r="D129" s="4">
        <v>0.15</v>
      </c>
      <c r="E129" s="46">
        <v>45535</v>
      </c>
      <c r="F129" s="3" t="s">
        <v>550</v>
      </c>
      <c r="G129" s="29" t="s">
        <v>565</v>
      </c>
    </row>
    <row r="130" spans="2:7" x14ac:dyDescent="0.25">
      <c r="B130" s="17"/>
      <c r="C130" s="16" t="s">
        <v>534</v>
      </c>
      <c r="D130" s="51">
        <f>SUM(D118:D129)</f>
        <v>10534.6</v>
      </c>
      <c r="E130" s="17"/>
      <c r="F130" s="17"/>
      <c r="G130" s="17"/>
    </row>
    <row r="134" spans="2:7" x14ac:dyDescent="0.25">
      <c r="B134" s="98" t="s">
        <v>48</v>
      </c>
      <c r="C134" s="98"/>
      <c r="D134" s="98"/>
      <c r="E134" s="98"/>
      <c r="F134" s="98"/>
      <c r="G134" s="98"/>
    </row>
    <row r="135" spans="2:7" x14ac:dyDescent="0.25">
      <c r="B135" s="12" t="s">
        <v>0</v>
      </c>
      <c r="C135" s="12" t="s">
        <v>49</v>
      </c>
      <c r="D135" s="12" t="s">
        <v>50</v>
      </c>
      <c r="E135" s="12" t="s">
        <v>51</v>
      </c>
      <c r="F135" s="12" t="s">
        <v>52</v>
      </c>
      <c r="G135" s="12" t="s">
        <v>53</v>
      </c>
    </row>
    <row r="136" spans="2:7" x14ac:dyDescent="0.25">
      <c r="B136" s="2">
        <v>97</v>
      </c>
      <c r="C136" s="3" t="s">
        <v>575</v>
      </c>
      <c r="D136" s="4">
        <v>900</v>
      </c>
      <c r="E136" s="46">
        <v>45539</v>
      </c>
      <c r="F136" s="3" t="s">
        <v>5</v>
      </c>
      <c r="G136" s="3" t="s">
        <v>580</v>
      </c>
    </row>
    <row r="137" spans="2:7" x14ac:dyDescent="0.25">
      <c r="B137" s="2">
        <v>98</v>
      </c>
      <c r="C137" s="3" t="s">
        <v>582</v>
      </c>
      <c r="D137" s="4">
        <v>3709.45</v>
      </c>
      <c r="E137" s="46">
        <v>45545</v>
      </c>
      <c r="F137" s="3" t="s">
        <v>5</v>
      </c>
      <c r="G137" s="29" t="s">
        <v>583</v>
      </c>
    </row>
    <row r="138" spans="2:7" x14ac:dyDescent="0.25">
      <c r="B138" s="2">
        <v>99</v>
      </c>
      <c r="C138" s="3" t="s">
        <v>169</v>
      </c>
      <c r="D138" s="3">
        <v>0.15</v>
      </c>
      <c r="E138" s="46">
        <v>45545</v>
      </c>
      <c r="F138" s="3" t="s">
        <v>5</v>
      </c>
      <c r="G138" s="29" t="s">
        <v>583</v>
      </c>
    </row>
    <row r="139" spans="2:7" x14ac:dyDescent="0.25">
      <c r="B139" s="2">
        <v>100</v>
      </c>
      <c r="C139" s="3" t="s">
        <v>589</v>
      </c>
      <c r="D139" s="4">
        <v>190</v>
      </c>
      <c r="E139" s="46">
        <v>45556</v>
      </c>
      <c r="F139" s="3" t="s">
        <v>5</v>
      </c>
      <c r="G139" s="3" t="s">
        <v>590</v>
      </c>
    </row>
    <row r="140" spans="2:7" x14ac:dyDescent="0.25">
      <c r="B140" s="2">
        <v>101</v>
      </c>
      <c r="C140" s="3" t="s">
        <v>595</v>
      </c>
      <c r="D140" s="4">
        <v>576</v>
      </c>
      <c r="E140" s="46">
        <v>45565</v>
      </c>
      <c r="F140" s="3" t="s">
        <v>5</v>
      </c>
      <c r="G140" s="3" t="s">
        <v>596</v>
      </c>
    </row>
    <row r="141" spans="2:7" x14ac:dyDescent="0.25">
      <c r="B141" s="17"/>
      <c r="C141" s="16" t="s">
        <v>567</v>
      </c>
      <c r="D141" s="51">
        <f>SUM(D136:D140)</f>
        <v>5375.5999999999995</v>
      </c>
      <c r="E141" s="17"/>
      <c r="F141" s="17"/>
      <c r="G141" s="17"/>
    </row>
    <row r="145" spans="2:7" x14ac:dyDescent="0.25">
      <c r="B145" s="98" t="s">
        <v>48</v>
      </c>
      <c r="C145" s="98"/>
      <c r="D145" s="98"/>
      <c r="E145" s="98"/>
      <c r="F145" s="98"/>
      <c r="G145" s="98"/>
    </row>
    <row r="146" spans="2:7" x14ac:dyDescent="0.25">
      <c r="B146" s="12" t="s">
        <v>0</v>
      </c>
      <c r="C146" s="12" t="s">
        <v>49</v>
      </c>
      <c r="D146" s="12" t="s">
        <v>50</v>
      </c>
      <c r="E146" s="12" t="s">
        <v>51</v>
      </c>
      <c r="F146" s="12" t="s">
        <v>52</v>
      </c>
      <c r="G146" s="12" t="s">
        <v>53</v>
      </c>
    </row>
    <row r="147" spans="2:7" x14ac:dyDescent="0.25">
      <c r="B147" s="2">
        <v>102</v>
      </c>
      <c r="C147" s="3" t="s">
        <v>605</v>
      </c>
      <c r="D147" s="4">
        <v>145</v>
      </c>
      <c r="E147" s="46">
        <v>45581</v>
      </c>
      <c r="F147" s="3" t="s">
        <v>5</v>
      </c>
      <c r="G147" s="3" t="s">
        <v>606</v>
      </c>
    </row>
    <row r="148" spans="2:7" x14ac:dyDescent="0.25">
      <c r="B148" s="2">
        <v>103</v>
      </c>
      <c r="C148" s="3" t="s">
        <v>616</v>
      </c>
      <c r="D148" s="4">
        <v>535</v>
      </c>
      <c r="E148" s="46">
        <v>45590</v>
      </c>
      <c r="F148" s="3" t="s">
        <v>5</v>
      </c>
      <c r="G148" s="29" t="s">
        <v>618</v>
      </c>
    </row>
    <row r="149" spans="2:7" x14ac:dyDescent="0.25">
      <c r="B149" s="17"/>
      <c r="C149" s="16" t="s">
        <v>630</v>
      </c>
      <c r="D149" s="51">
        <f>SUM(D147:D148)</f>
        <v>680</v>
      </c>
      <c r="E149" s="17"/>
      <c r="F149" s="17"/>
      <c r="G149" s="17"/>
    </row>
    <row r="152" spans="2:7" x14ac:dyDescent="0.25">
      <c r="B152" s="98" t="s">
        <v>48</v>
      </c>
      <c r="C152" s="98"/>
      <c r="D152" s="98"/>
      <c r="E152" s="98"/>
      <c r="F152" s="98"/>
      <c r="G152" s="98"/>
    </row>
    <row r="153" spans="2:7" x14ac:dyDescent="0.25">
      <c r="B153" s="12" t="s">
        <v>0</v>
      </c>
      <c r="C153" s="12" t="s">
        <v>49</v>
      </c>
      <c r="D153" s="12" t="s">
        <v>50</v>
      </c>
      <c r="E153" s="12" t="s">
        <v>51</v>
      </c>
      <c r="F153" s="12" t="s">
        <v>52</v>
      </c>
      <c r="G153" s="12" t="s">
        <v>53</v>
      </c>
    </row>
    <row r="154" spans="2:7" x14ac:dyDescent="0.25">
      <c r="B154" s="2"/>
      <c r="C154" s="3"/>
      <c r="D154" s="4"/>
      <c r="E154" s="46"/>
      <c r="F154" s="3"/>
      <c r="G154" s="3"/>
    </row>
    <row r="155" spans="2:7" x14ac:dyDescent="0.25">
      <c r="B155" s="2"/>
      <c r="C155" s="3"/>
      <c r="D155" s="4"/>
      <c r="E155" s="46"/>
      <c r="F155" s="3"/>
      <c r="G155" s="29"/>
    </row>
    <row r="156" spans="2:7" x14ac:dyDescent="0.25">
      <c r="B156" s="17"/>
      <c r="C156" s="16" t="s">
        <v>631</v>
      </c>
      <c r="D156" s="51">
        <f>SUM(D154:D155)</f>
        <v>0</v>
      </c>
      <c r="E156" s="17"/>
      <c r="F156" s="17"/>
      <c r="G156" s="17"/>
    </row>
    <row r="159" spans="2:7" x14ac:dyDescent="0.25">
      <c r="B159" s="98" t="s">
        <v>48</v>
      </c>
      <c r="C159" s="98"/>
      <c r="D159" s="98"/>
      <c r="E159" s="98"/>
      <c r="F159" s="98"/>
      <c r="G159" s="98"/>
    </row>
    <row r="160" spans="2:7" x14ac:dyDescent="0.25">
      <c r="B160" s="12" t="s">
        <v>0</v>
      </c>
      <c r="C160" s="12" t="s">
        <v>49</v>
      </c>
      <c r="D160" s="12" t="s">
        <v>50</v>
      </c>
      <c r="E160" s="12" t="s">
        <v>51</v>
      </c>
      <c r="F160" s="12" t="s">
        <v>52</v>
      </c>
      <c r="G160" s="12" t="s">
        <v>53</v>
      </c>
    </row>
    <row r="161" spans="2:7" x14ac:dyDescent="0.25">
      <c r="B161" s="2">
        <v>104</v>
      </c>
      <c r="C161" s="3" t="s">
        <v>693</v>
      </c>
      <c r="D161" s="4">
        <v>85</v>
      </c>
      <c r="E161" s="46">
        <v>45636</v>
      </c>
      <c r="F161" s="3" t="s">
        <v>692</v>
      </c>
      <c r="G161" s="34">
        <v>16245951</v>
      </c>
    </row>
    <row r="162" spans="2:7" x14ac:dyDescent="0.25">
      <c r="B162" s="2">
        <v>105</v>
      </c>
      <c r="C162" s="3" t="s">
        <v>694</v>
      </c>
      <c r="D162" s="4">
        <v>880</v>
      </c>
      <c r="E162" s="46">
        <v>45642</v>
      </c>
      <c r="F162" s="3" t="s">
        <v>5</v>
      </c>
      <c r="G162" s="29" t="s">
        <v>699</v>
      </c>
    </row>
    <row r="163" spans="2:7" x14ac:dyDescent="0.25">
      <c r="B163" s="2">
        <v>106</v>
      </c>
      <c r="C163" s="3" t="s">
        <v>695</v>
      </c>
      <c r="D163" s="4">
        <v>850</v>
      </c>
      <c r="E163" s="46">
        <v>45642</v>
      </c>
      <c r="F163" s="3" t="s">
        <v>5</v>
      </c>
      <c r="G163" s="29" t="s">
        <v>700</v>
      </c>
    </row>
    <row r="164" spans="2:7" x14ac:dyDescent="0.25">
      <c r="B164" s="2">
        <v>107</v>
      </c>
      <c r="C164" s="3" t="s">
        <v>696</v>
      </c>
      <c r="D164" s="4">
        <v>300</v>
      </c>
      <c r="E164" s="46">
        <v>45642</v>
      </c>
      <c r="F164" s="3" t="s">
        <v>5</v>
      </c>
      <c r="G164" s="29" t="s">
        <v>701</v>
      </c>
    </row>
    <row r="165" spans="2:7" x14ac:dyDescent="0.25">
      <c r="B165" s="17"/>
      <c r="C165" s="16" t="s">
        <v>677</v>
      </c>
      <c r="D165" s="51">
        <f>SUM(D161:D164)</f>
        <v>2115</v>
      </c>
      <c r="E165" s="17"/>
      <c r="F165" s="17"/>
      <c r="G165" s="17"/>
    </row>
  </sheetData>
  <mergeCells count="11">
    <mergeCell ref="B2:G2"/>
    <mergeCell ref="B10:G10"/>
    <mergeCell ref="B32:G32"/>
    <mergeCell ref="B53:G53"/>
    <mergeCell ref="B74:G74"/>
    <mergeCell ref="B159:G159"/>
    <mergeCell ref="B152:G152"/>
    <mergeCell ref="B145:G145"/>
    <mergeCell ref="B134:G134"/>
    <mergeCell ref="B116:G116"/>
    <mergeCell ref="B95:G95"/>
  </mergeCells>
  <pageMargins left="0.7" right="0.7" top="0.75" bottom="0.75" header="0.3" footer="0.3"/>
  <ignoredErrors>
    <ignoredError sqref="F12 G14 F41 G49 G120 G118:G119 G124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0DA8-FA9A-462A-836D-63C47A92C3B1}">
  <dimension ref="B3:L112"/>
  <sheetViews>
    <sheetView zoomScale="75" zoomScaleNormal="75" workbookViewId="0">
      <selection activeCell="H125" sqref="H125"/>
    </sheetView>
  </sheetViews>
  <sheetFormatPr baseColWidth="10" defaultRowHeight="15" x14ac:dyDescent="0.25"/>
  <cols>
    <col min="1" max="1" width="5" customWidth="1"/>
    <col min="2" max="2" width="27.7109375" customWidth="1"/>
    <col min="3" max="3" width="12.5703125" customWidth="1"/>
    <col min="4" max="4" width="4.5703125" customWidth="1"/>
    <col min="5" max="5" width="54.42578125" customWidth="1"/>
    <col min="7" max="7" width="6.42578125" customWidth="1"/>
    <col min="8" max="8" width="28" customWidth="1"/>
    <col min="9" max="9" width="13.140625" customWidth="1"/>
    <col min="10" max="10" width="4.85546875" customWidth="1"/>
    <col min="11" max="11" width="58.5703125" customWidth="1"/>
    <col min="12" max="12" width="12.42578125" customWidth="1"/>
    <col min="13" max="13" width="5.85546875" customWidth="1"/>
  </cols>
  <sheetData>
    <row r="3" spans="2:12" s="1" customFormat="1" x14ac:dyDescent="0.25">
      <c r="B3" s="98" t="s">
        <v>54</v>
      </c>
      <c r="C3" s="98"/>
      <c r="D3" s="98"/>
      <c r="E3" s="98"/>
      <c r="F3" s="98"/>
      <c r="H3" s="98" t="s">
        <v>54</v>
      </c>
      <c r="I3" s="98"/>
      <c r="J3" s="98"/>
      <c r="K3" s="98"/>
      <c r="L3" s="98"/>
    </row>
    <row r="5" spans="2:12" x14ac:dyDescent="0.25">
      <c r="B5" s="27" t="s">
        <v>55</v>
      </c>
      <c r="C5" s="31">
        <v>45292</v>
      </c>
      <c r="E5" s="30" t="s">
        <v>56</v>
      </c>
      <c r="F5" s="32">
        <v>45292</v>
      </c>
      <c r="H5" s="27" t="s">
        <v>55</v>
      </c>
      <c r="I5" s="31">
        <v>45323</v>
      </c>
      <c r="K5" s="30" t="s">
        <v>56</v>
      </c>
      <c r="L5" s="32">
        <v>45323</v>
      </c>
    </row>
    <row r="6" spans="2:12" x14ac:dyDescent="0.25">
      <c r="B6" s="3" t="s">
        <v>73</v>
      </c>
      <c r="C6" s="14">
        <f>+'ENE2024'!D49</f>
        <v>5340</v>
      </c>
      <c r="E6" s="3"/>
      <c r="F6" s="4">
        <v>0</v>
      </c>
      <c r="H6" s="3" t="s">
        <v>126</v>
      </c>
      <c r="I6" s="14">
        <f>+C13</f>
        <v>6466.33</v>
      </c>
      <c r="K6" s="3" t="s">
        <v>160</v>
      </c>
      <c r="L6" s="4">
        <f>+Gastos!D4</f>
        <v>1200</v>
      </c>
    </row>
    <row r="7" spans="2:12" x14ac:dyDescent="0.25">
      <c r="B7" s="3" t="s">
        <v>74</v>
      </c>
      <c r="C7" s="14">
        <f>+'ENE2024'!E49</f>
        <v>481.37</v>
      </c>
      <c r="E7" s="3"/>
      <c r="F7" s="4">
        <v>0</v>
      </c>
      <c r="H7" s="3" t="s">
        <v>73</v>
      </c>
      <c r="I7" s="14">
        <f>+'FEB2024'!D33</f>
        <v>690</v>
      </c>
      <c r="K7" s="3" t="s">
        <v>161</v>
      </c>
      <c r="L7" s="4">
        <f>+Gastos!D6</f>
        <v>1700</v>
      </c>
    </row>
    <row r="8" spans="2:12" x14ac:dyDescent="0.25">
      <c r="B8" s="3" t="s">
        <v>75</v>
      </c>
      <c r="C8" s="14">
        <f>+'ENE2024'!F49</f>
        <v>554.96</v>
      </c>
      <c r="E8" s="3"/>
      <c r="F8" s="4">
        <v>0</v>
      </c>
      <c r="H8" s="3" t="s">
        <v>74</v>
      </c>
      <c r="I8" s="14">
        <f>+'FEB2024'!E33</f>
        <v>3651.89</v>
      </c>
      <c r="K8" s="3" t="s">
        <v>164</v>
      </c>
      <c r="L8" s="4">
        <f>+Gastos!D5+Gastos!D7</f>
        <v>0.1</v>
      </c>
    </row>
    <row r="9" spans="2:12" x14ac:dyDescent="0.25">
      <c r="B9" s="3" t="s">
        <v>104</v>
      </c>
      <c r="C9" s="14">
        <f>+'ENE2024'!M7</f>
        <v>90</v>
      </c>
      <c r="E9" s="3"/>
      <c r="F9" s="4">
        <v>0</v>
      </c>
      <c r="H9" s="3" t="s">
        <v>104</v>
      </c>
      <c r="I9" s="14">
        <f>+'FEB2024'!M11</f>
        <v>180</v>
      </c>
      <c r="K9" s="3"/>
      <c r="L9" s="4">
        <v>0</v>
      </c>
    </row>
    <row r="10" spans="2:12" x14ac:dyDescent="0.25">
      <c r="B10" s="20" t="s">
        <v>6</v>
      </c>
      <c r="C10" s="19">
        <f>SUM(C6:C9)</f>
        <v>6466.33</v>
      </c>
      <c r="E10" s="21" t="s">
        <v>6</v>
      </c>
      <c r="F10" s="4">
        <f>SUM(F6:F9)</f>
        <v>0</v>
      </c>
      <c r="H10" s="3" t="s">
        <v>163</v>
      </c>
      <c r="I10" s="14">
        <f>+'FEB2024'!F33</f>
        <v>600</v>
      </c>
      <c r="K10" s="3"/>
      <c r="L10" s="4"/>
    </row>
    <row r="11" spans="2:12" x14ac:dyDescent="0.25">
      <c r="H11" s="20" t="s">
        <v>6</v>
      </c>
      <c r="I11" s="19">
        <f>SUM(I6:I10)</f>
        <v>11588.22</v>
      </c>
      <c r="K11" s="21" t="s">
        <v>6</v>
      </c>
      <c r="L11" s="4">
        <f>SUM(L6:L9)</f>
        <v>2900.1</v>
      </c>
    </row>
    <row r="13" spans="2:12" x14ac:dyDescent="0.25">
      <c r="B13" s="13" t="s">
        <v>57</v>
      </c>
      <c r="C13" s="18">
        <f>C10-F10</f>
        <v>6466.33</v>
      </c>
      <c r="H13" s="13" t="s">
        <v>57</v>
      </c>
      <c r="I13" s="18">
        <f>I11-L11</f>
        <v>8688.119999999999</v>
      </c>
    </row>
    <row r="16" spans="2:12" x14ac:dyDescent="0.25">
      <c r="B16" s="98" t="s">
        <v>54</v>
      </c>
      <c r="C16" s="98"/>
      <c r="D16" s="98"/>
      <c r="E16" s="98"/>
      <c r="F16" s="98"/>
      <c r="H16" s="98" t="s">
        <v>54</v>
      </c>
      <c r="I16" s="98"/>
      <c r="J16" s="98"/>
      <c r="K16" s="98"/>
      <c r="L16" s="98"/>
    </row>
    <row r="18" spans="2:12" x14ac:dyDescent="0.25">
      <c r="B18" s="27" t="s">
        <v>55</v>
      </c>
      <c r="C18" s="31">
        <v>45352</v>
      </c>
      <c r="E18" s="30" t="s">
        <v>56</v>
      </c>
      <c r="F18" s="32">
        <v>45352</v>
      </c>
      <c r="H18" s="27" t="s">
        <v>55</v>
      </c>
      <c r="I18" s="31">
        <v>45383</v>
      </c>
      <c r="K18" s="30" t="s">
        <v>56</v>
      </c>
      <c r="L18" s="32">
        <v>45383</v>
      </c>
    </row>
    <row r="19" spans="2:12" x14ac:dyDescent="0.25">
      <c r="B19" s="3" t="s">
        <v>126</v>
      </c>
      <c r="C19" s="14">
        <f>+I13</f>
        <v>8688.119999999999</v>
      </c>
      <c r="E19" s="3" t="s">
        <v>194</v>
      </c>
      <c r="F19" s="4">
        <f>+Gastos!D12</f>
        <v>93.29</v>
      </c>
      <c r="H19" s="3" t="s">
        <v>126</v>
      </c>
      <c r="I19" s="14">
        <f>+C36</f>
        <v>10148.089999999998</v>
      </c>
      <c r="K19" s="3" t="s">
        <v>298</v>
      </c>
      <c r="L19" s="4">
        <v>78.239999999999995</v>
      </c>
    </row>
    <row r="20" spans="2:12" x14ac:dyDescent="0.25">
      <c r="B20" s="3" t="s">
        <v>73</v>
      </c>
      <c r="C20" s="14">
        <f>+'MAR2024'!D26</f>
        <v>600</v>
      </c>
      <c r="E20" s="3" t="s">
        <v>242</v>
      </c>
      <c r="F20" s="4">
        <f>420+252+588</f>
        <v>1260</v>
      </c>
      <c r="H20" s="3" t="s">
        <v>73</v>
      </c>
      <c r="I20" s="14">
        <f>+'ABR2024'!D23</f>
        <v>640</v>
      </c>
      <c r="K20" s="3" t="s">
        <v>305</v>
      </c>
      <c r="L20" s="4">
        <v>2450</v>
      </c>
    </row>
    <row r="21" spans="2:12" x14ac:dyDescent="0.25">
      <c r="B21" s="3" t="s">
        <v>74</v>
      </c>
      <c r="C21" s="14">
        <f>+'MAR2024'!E26</f>
        <v>3162.56</v>
      </c>
      <c r="E21" s="3" t="s">
        <v>224</v>
      </c>
      <c r="F21" s="4">
        <f>+Gastos!D14</f>
        <v>100</v>
      </c>
      <c r="H21" s="3" t="s">
        <v>74</v>
      </c>
      <c r="I21" s="14">
        <f>+'ABR2024'!E23</f>
        <v>772</v>
      </c>
      <c r="K21" s="3" t="s">
        <v>169</v>
      </c>
      <c r="L21" s="4">
        <v>0.1</v>
      </c>
    </row>
    <row r="22" spans="2:12" x14ac:dyDescent="0.25">
      <c r="B22" s="3" t="s">
        <v>104</v>
      </c>
      <c r="C22" s="14">
        <f>+'MAR2024'!M13</f>
        <v>140</v>
      </c>
      <c r="E22" s="3" t="s">
        <v>225</v>
      </c>
      <c r="F22" s="4">
        <v>90</v>
      </c>
      <c r="H22" s="3" t="s">
        <v>104</v>
      </c>
      <c r="I22" s="14">
        <f>+'ABR2024'!M9</f>
        <v>140</v>
      </c>
      <c r="K22" s="3" t="s">
        <v>361</v>
      </c>
      <c r="L22" s="4">
        <v>100</v>
      </c>
    </row>
    <row r="23" spans="2:12" x14ac:dyDescent="0.25">
      <c r="B23" s="3" t="s">
        <v>163</v>
      </c>
      <c r="C23" s="14">
        <f>+'MAR2024'!M27</f>
        <v>900</v>
      </c>
      <c r="E23" s="3" t="s">
        <v>226</v>
      </c>
      <c r="F23" s="4">
        <v>143</v>
      </c>
      <c r="H23" s="3" t="s">
        <v>163</v>
      </c>
      <c r="I23" s="14">
        <f>+'ABR2024'!M24</f>
        <v>1050</v>
      </c>
      <c r="K23" s="3" t="s">
        <v>364</v>
      </c>
      <c r="L23" s="4">
        <v>40</v>
      </c>
    </row>
    <row r="24" spans="2:12" x14ac:dyDescent="0.25">
      <c r="B24" s="20" t="s">
        <v>6</v>
      </c>
      <c r="C24" s="19">
        <f>SUM(C19:C23)</f>
        <v>13490.679999999998</v>
      </c>
      <c r="E24" s="3" t="s">
        <v>231</v>
      </c>
      <c r="F24" s="4">
        <v>125</v>
      </c>
      <c r="H24" s="20" t="s">
        <v>6</v>
      </c>
      <c r="I24" s="19">
        <f>SUM(I19:I23)</f>
        <v>12750.089999999998</v>
      </c>
      <c r="K24" s="3" t="s">
        <v>362</v>
      </c>
      <c r="L24" s="4">
        <v>100</v>
      </c>
    </row>
    <row r="25" spans="2:12" x14ac:dyDescent="0.25">
      <c r="E25" s="3" t="s">
        <v>243</v>
      </c>
      <c r="F25" s="4">
        <f>+Gastos!D20</f>
        <v>60</v>
      </c>
      <c r="K25" s="3" t="s">
        <v>363</v>
      </c>
      <c r="L25" s="4">
        <v>40</v>
      </c>
    </row>
    <row r="26" spans="2:12" x14ac:dyDescent="0.25">
      <c r="E26" s="3" t="s">
        <v>254</v>
      </c>
      <c r="F26" s="4">
        <f>+Gastos!D21</f>
        <v>60</v>
      </c>
      <c r="K26" s="3" t="s">
        <v>321</v>
      </c>
      <c r="L26" s="4">
        <v>199.5</v>
      </c>
    </row>
    <row r="27" spans="2:12" x14ac:dyDescent="0.25">
      <c r="E27" s="3" t="s">
        <v>259</v>
      </c>
      <c r="F27" s="4">
        <f>+Gastos!D22</f>
        <v>115</v>
      </c>
      <c r="K27" s="3" t="s">
        <v>327</v>
      </c>
      <c r="L27" s="4">
        <v>750</v>
      </c>
    </row>
    <row r="28" spans="2:12" x14ac:dyDescent="0.25">
      <c r="E28" s="3" t="s">
        <v>267</v>
      </c>
      <c r="F28" s="4">
        <f>+Gastos!D23</f>
        <v>57.98</v>
      </c>
      <c r="K28" s="3" t="s">
        <v>365</v>
      </c>
      <c r="L28" s="4">
        <v>100</v>
      </c>
    </row>
    <row r="29" spans="2:12" x14ac:dyDescent="0.25">
      <c r="E29" s="3" t="s">
        <v>272</v>
      </c>
      <c r="F29" s="4">
        <f>+Gastos!D24</f>
        <v>92.4</v>
      </c>
      <c r="K29" s="3" t="s">
        <v>366</v>
      </c>
      <c r="L29" s="4">
        <v>20</v>
      </c>
    </row>
    <row r="30" spans="2:12" x14ac:dyDescent="0.25">
      <c r="E30" s="3" t="s">
        <v>273</v>
      </c>
      <c r="F30" s="4">
        <v>600</v>
      </c>
      <c r="K30" s="3" t="s">
        <v>341</v>
      </c>
      <c r="L30" s="4">
        <f>280</f>
        <v>280</v>
      </c>
    </row>
    <row r="31" spans="2:12" x14ac:dyDescent="0.25">
      <c r="E31" s="3" t="s">
        <v>277</v>
      </c>
      <c r="F31" s="4">
        <f>+Gastos!D26</f>
        <v>379.8</v>
      </c>
      <c r="K31" s="3" t="s">
        <v>367</v>
      </c>
      <c r="L31" s="4">
        <v>39</v>
      </c>
    </row>
    <row r="32" spans="2:12" x14ac:dyDescent="0.25">
      <c r="E32" s="3" t="s">
        <v>280</v>
      </c>
      <c r="F32" s="4">
        <f>+Gastos!D27</f>
        <v>50.12</v>
      </c>
      <c r="H32" s="57" t="s">
        <v>347</v>
      </c>
      <c r="I32" s="58">
        <f>I23+C23+I10</f>
        <v>2550</v>
      </c>
      <c r="K32" s="3" t="s">
        <v>350</v>
      </c>
      <c r="L32" s="4">
        <v>201.9</v>
      </c>
    </row>
    <row r="33" spans="2:12" x14ac:dyDescent="0.25">
      <c r="E33" s="3" t="s">
        <v>283</v>
      </c>
      <c r="F33" s="4">
        <v>116</v>
      </c>
      <c r="K33" s="3" t="s">
        <v>352</v>
      </c>
      <c r="L33" s="4">
        <v>100</v>
      </c>
    </row>
    <row r="34" spans="2:12" x14ac:dyDescent="0.25">
      <c r="B34" s="57" t="s">
        <v>347</v>
      </c>
      <c r="C34" s="58">
        <f>C23+I10</f>
        <v>1500</v>
      </c>
      <c r="E34" s="21" t="s">
        <v>6</v>
      </c>
      <c r="F34" s="59">
        <f>SUM(F19:F33)</f>
        <v>3342.59</v>
      </c>
      <c r="K34" s="3" t="s">
        <v>359</v>
      </c>
      <c r="L34" s="4">
        <v>48</v>
      </c>
    </row>
    <row r="35" spans="2:12" x14ac:dyDescent="0.25">
      <c r="D35" s="48"/>
      <c r="E35" s="48"/>
      <c r="F35" s="48"/>
      <c r="H35" s="13" t="s">
        <v>57</v>
      </c>
      <c r="I35" s="18">
        <f>I24-L35</f>
        <v>8203.3499999999985</v>
      </c>
      <c r="K35" s="21" t="s">
        <v>6</v>
      </c>
      <c r="L35" s="59">
        <f>SUM(L19:L34)</f>
        <v>4546.74</v>
      </c>
    </row>
    <row r="36" spans="2:12" x14ac:dyDescent="0.25">
      <c r="B36" s="13" t="s">
        <v>57</v>
      </c>
      <c r="C36" s="18">
        <f>C24-F34</f>
        <v>10148.089999999998</v>
      </c>
    </row>
    <row r="38" spans="2:12" x14ac:dyDescent="0.25">
      <c r="H38" s="21" t="s">
        <v>351</v>
      </c>
      <c r="I38" s="60">
        <f>+I35-I32</f>
        <v>5653.3499999999985</v>
      </c>
    </row>
    <row r="42" spans="2:12" x14ac:dyDescent="0.25">
      <c r="I42" s="52"/>
    </row>
    <row r="43" spans="2:12" x14ac:dyDescent="0.25">
      <c r="B43" s="98" t="s">
        <v>54</v>
      </c>
      <c r="C43" s="98"/>
      <c r="D43" s="98"/>
      <c r="E43" s="98"/>
      <c r="F43" s="98"/>
      <c r="H43" s="98" t="s">
        <v>54</v>
      </c>
      <c r="I43" s="98"/>
      <c r="J43" s="98"/>
      <c r="K43" s="98"/>
      <c r="L43" s="98"/>
    </row>
    <row r="45" spans="2:12" x14ac:dyDescent="0.25">
      <c r="B45" s="27" t="s">
        <v>55</v>
      </c>
      <c r="C45" s="31">
        <v>45413</v>
      </c>
      <c r="E45" s="30" t="s">
        <v>56</v>
      </c>
      <c r="F45" s="32">
        <v>45413</v>
      </c>
      <c r="H45" s="27" t="s">
        <v>55</v>
      </c>
      <c r="I45" s="31">
        <v>45444</v>
      </c>
      <c r="K45" s="30" t="s">
        <v>56</v>
      </c>
      <c r="L45" s="32">
        <v>45444</v>
      </c>
    </row>
    <row r="46" spans="2:12" x14ac:dyDescent="0.25">
      <c r="B46" s="3" t="s">
        <v>126</v>
      </c>
      <c r="C46" s="14">
        <f>+I35</f>
        <v>8203.3499999999985</v>
      </c>
      <c r="E46" s="3" t="s">
        <v>372</v>
      </c>
      <c r="F46" s="4">
        <v>52</v>
      </c>
      <c r="H46" s="3" t="s">
        <v>126</v>
      </c>
      <c r="I46" s="14">
        <f>+C61</f>
        <v>9582.8499999999985</v>
      </c>
      <c r="K46" s="3" t="s">
        <v>440</v>
      </c>
      <c r="L46" s="4">
        <v>60</v>
      </c>
    </row>
    <row r="47" spans="2:12" x14ac:dyDescent="0.25">
      <c r="B47" s="3" t="s">
        <v>73</v>
      </c>
      <c r="C47" s="14">
        <f>+'MAY2024'!D17</f>
        <v>300</v>
      </c>
      <c r="E47" s="3" t="s">
        <v>374</v>
      </c>
      <c r="F47" s="4">
        <v>100</v>
      </c>
      <c r="H47" s="3" t="s">
        <v>73</v>
      </c>
      <c r="I47" s="14">
        <f>+'JUN2024'!D13</f>
        <v>300</v>
      </c>
      <c r="K47" s="3" t="s">
        <v>442</v>
      </c>
      <c r="L47" s="4">
        <v>20</v>
      </c>
    </row>
    <row r="48" spans="2:12" x14ac:dyDescent="0.25">
      <c r="B48" s="3" t="s">
        <v>74</v>
      </c>
      <c r="C48" s="14">
        <f>+'MAY2024'!E17-C51</f>
        <v>1089</v>
      </c>
      <c r="E48" s="3" t="s">
        <v>376</v>
      </c>
      <c r="F48" s="4">
        <v>26</v>
      </c>
      <c r="H48" s="3" t="s">
        <v>74</v>
      </c>
      <c r="I48" s="14">
        <f>+'JUN2024'!E13</f>
        <v>280</v>
      </c>
      <c r="K48" s="3" t="s">
        <v>447</v>
      </c>
      <c r="L48" s="4">
        <v>85</v>
      </c>
    </row>
    <row r="49" spans="2:12" x14ac:dyDescent="0.25">
      <c r="B49" s="3" t="s">
        <v>104</v>
      </c>
      <c r="C49" s="14">
        <f>+'MAY2024'!M18</f>
        <v>525</v>
      </c>
      <c r="E49" s="3" t="s">
        <v>385</v>
      </c>
      <c r="F49" s="4">
        <v>824</v>
      </c>
      <c r="H49" s="3" t="s">
        <v>104</v>
      </c>
      <c r="I49" s="14">
        <f>+'JUN2024'!M8</f>
        <v>35</v>
      </c>
      <c r="K49" s="3" t="s">
        <v>449</v>
      </c>
      <c r="L49" s="4">
        <v>230</v>
      </c>
    </row>
    <row r="50" spans="2:12" x14ac:dyDescent="0.25">
      <c r="B50" s="3" t="s">
        <v>163</v>
      </c>
      <c r="C50" s="14">
        <f>+'MAY2024'!M29</f>
        <v>750</v>
      </c>
      <c r="E50" s="3" t="s">
        <v>387</v>
      </c>
      <c r="F50" s="4">
        <v>1000</v>
      </c>
      <c r="H50" s="3" t="s">
        <v>163</v>
      </c>
      <c r="I50" s="14">
        <f>+'JUN2024'!M22</f>
        <v>600</v>
      </c>
      <c r="K50" s="3" t="s">
        <v>451</v>
      </c>
      <c r="L50" s="4">
        <v>200</v>
      </c>
    </row>
    <row r="51" spans="2:12" x14ac:dyDescent="0.25">
      <c r="B51" s="3" t="s">
        <v>378</v>
      </c>
      <c r="C51" s="14">
        <v>3480</v>
      </c>
      <c r="E51" s="3" t="s">
        <v>389</v>
      </c>
      <c r="F51" s="4">
        <v>100</v>
      </c>
      <c r="H51" s="3" t="s">
        <v>433</v>
      </c>
      <c r="I51" s="14">
        <f>+'JUN2024'!F13</f>
        <v>2900</v>
      </c>
      <c r="K51" s="3" t="s">
        <v>454</v>
      </c>
      <c r="L51" s="4">
        <v>200</v>
      </c>
    </row>
    <row r="52" spans="2:12" x14ac:dyDescent="0.25">
      <c r="B52" s="20" t="s">
        <v>6</v>
      </c>
      <c r="C52" s="19">
        <f>SUM(C46:C51)</f>
        <v>14347.349999999999</v>
      </c>
      <c r="E52" s="3" t="s">
        <v>391</v>
      </c>
      <c r="F52" s="4">
        <v>1240</v>
      </c>
      <c r="H52" s="20" t="s">
        <v>6</v>
      </c>
      <c r="I52" s="19">
        <f>SUM(I46:I51)</f>
        <v>13697.849999999999</v>
      </c>
      <c r="K52" s="3" t="s">
        <v>455</v>
      </c>
      <c r="L52" s="4">
        <f>1480</f>
        <v>1480</v>
      </c>
    </row>
    <row r="53" spans="2:12" x14ac:dyDescent="0.25">
      <c r="C53" s="61"/>
      <c r="E53" s="3" t="s">
        <v>405</v>
      </c>
      <c r="F53" s="4">
        <v>320</v>
      </c>
      <c r="K53" s="3" t="s">
        <v>169</v>
      </c>
      <c r="L53" s="4">
        <v>0.05</v>
      </c>
    </row>
    <row r="54" spans="2:12" x14ac:dyDescent="0.25">
      <c r="C54" s="61"/>
      <c r="E54" s="3" t="s">
        <v>407</v>
      </c>
      <c r="F54" s="4">
        <v>60</v>
      </c>
      <c r="K54" s="3" t="s">
        <v>460</v>
      </c>
      <c r="L54" s="4">
        <v>60</v>
      </c>
    </row>
    <row r="55" spans="2:12" x14ac:dyDescent="0.25">
      <c r="C55" s="61"/>
      <c r="E55" s="3" t="s">
        <v>409</v>
      </c>
      <c r="F55" s="4">
        <v>103.5</v>
      </c>
      <c r="K55" s="3" t="s">
        <v>460</v>
      </c>
      <c r="L55" s="4">
        <v>140</v>
      </c>
    </row>
    <row r="56" spans="2:12" x14ac:dyDescent="0.25">
      <c r="C56" s="61"/>
      <c r="E56" s="3" t="s">
        <v>413</v>
      </c>
      <c r="F56" s="4">
        <f>30+17+12</f>
        <v>59</v>
      </c>
      <c r="K56" s="3" t="s">
        <v>464</v>
      </c>
      <c r="L56" s="4">
        <v>297</v>
      </c>
    </row>
    <row r="57" spans="2:12" x14ac:dyDescent="0.25">
      <c r="E57" s="3" t="s">
        <v>415</v>
      </c>
      <c r="F57" s="4">
        <v>250</v>
      </c>
      <c r="K57" s="3" t="s">
        <v>465</v>
      </c>
      <c r="L57" s="4">
        <v>300</v>
      </c>
    </row>
    <row r="58" spans="2:12" x14ac:dyDescent="0.25">
      <c r="B58" s="57" t="s">
        <v>347</v>
      </c>
      <c r="C58" s="58">
        <f>+I32+C50</f>
        <v>3300</v>
      </c>
      <c r="E58" s="3" t="s">
        <v>421</v>
      </c>
      <c r="F58" s="4">
        <v>60</v>
      </c>
      <c r="K58" s="3" t="s">
        <v>469</v>
      </c>
      <c r="L58" s="4">
        <v>80</v>
      </c>
    </row>
    <row r="59" spans="2:12" x14ac:dyDescent="0.25">
      <c r="E59" s="3" t="s">
        <v>423</v>
      </c>
      <c r="F59" s="4">
        <v>270</v>
      </c>
      <c r="H59" s="57" t="s">
        <v>347</v>
      </c>
      <c r="I59" s="58">
        <f>C58+I50</f>
        <v>3900</v>
      </c>
      <c r="K59" s="3" t="s">
        <v>474</v>
      </c>
      <c r="L59" s="4">
        <v>842</v>
      </c>
    </row>
    <row r="60" spans="2:12" x14ac:dyDescent="0.25">
      <c r="E60" s="3" t="s">
        <v>425</v>
      </c>
      <c r="F60" s="4">
        <v>300</v>
      </c>
      <c r="K60" s="3" t="s">
        <v>475</v>
      </c>
      <c r="L60" s="4">
        <v>280</v>
      </c>
    </row>
    <row r="61" spans="2:12" x14ac:dyDescent="0.25">
      <c r="B61" s="13" t="s">
        <v>57</v>
      </c>
      <c r="C61" s="18">
        <f>C52-F61</f>
        <v>9582.8499999999985</v>
      </c>
      <c r="E61" s="21" t="s">
        <v>6</v>
      </c>
      <c r="F61" s="59">
        <f>SUM(F46:F60)</f>
        <v>4764.5</v>
      </c>
      <c r="K61" s="3" t="s">
        <v>460</v>
      </c>
      <c r="L61" s="4">
        <v>150</v>
      </c>
    </row>
    <row r="62" spans="2:12" x14ac:dyDescent="0.25">
      <c r="H62" s="13" t="s">
        <v>57</v>
      </c>
      <c r="I62" s="18">
        <f>I52-L62</f>
        <v>9273.7999999999993</v>
      </c>
      <c r="K62" s="21" t="s">
        <v>6</v>
      </c>
      <c r="L62" s="59">
        <f>SUM(L46:L61)</f>
        <v>4424.05</v>
      </c>
    </row>
    <row r="63" spans="2:12" x14ac:dyDescent="0.25">
      <c r="E63" t="s">
        <v>315</v>
      </c>
    </row>
    <row r="66" spans="2:12" x14ac:dyDescent="0.25">
      <c r="B66" s="98" t="s">
        <v>54</v>
      </c>
      <c r="C66" s="98"/>
      <c r="D66" s="98"/>
      <c r="E66" s="98"/>
      <c r="F66" s="98"/>
      <c r="H66" s="98" t="s">
        <v>54</v>
      </c>
      <c r="I66" s="98"/>
      <c r="J66" s="98"/>
      <c r="K66" s="98"/>
      <c r="L66" s="98"/>
    </row>
    <row r="68" spans="2:12" x14ac:dyDescent="0.25">
      <c r="B68" s="27" t="s">
        <v>55</v>
      </c>
      <c r="C68" s="31">
        <v>45474</v>
      </c>
      <c r="E68" s="30" t="s">
        <v>56</v>
      </c>
      <c r="F68" s="32">
        <v>45474</v>
      </c>
      <c r="H68" s="27" t="s">
        <v>55</v>
      </c>
      <c r="I68" s="31">
        <v>45505</v>
      </c>
      <c r="K68" s="30" t="s">
        <v>56</v>
      </c>
      <c r="L68" s="32">
        <v>45505</v>
      </c>
    </row>
    <row r="69" spans="2:12" x14ac:dyDescent="0.25">
      <c r="B69" s="3" t="s">
        <v>126</v>
      </c>
      <c r="C69" s="14">
        <f>+I62</f>
        <v>9273.7999999999993</v>
      </c>
      <c r="E69" s="3" t="s">
        <v>489</v>
      </c>
      <c r="F69" s="4">
        <v>2115</v>
      </c>
      <c r="H69" s="3" t="s">
        <v>126</v>
      </c>
      <c r="I69" s="14">
        <f>+C84</f>
        <v>5515.8999999999978</v>
      </c>
      <c r="K69" s="3" t="s">
        <v>536</v>
      </c>
      <c r="L69" s="4">
        <v>574</v>
      </c>
    </row>
    <row r="70" spans="2:12" x14ac:dyDescent="0.25">
      <c r="B70" s="3" t="s">
        <v>73</v>
      </c>
      <c r="C70" s="14">
        <f>+'JUL2024'!D11</f>
        <v>180</v>
      </c>
      <c r="E70" s="3" t="s">
        <v>169</v>
      </c>
      <c r="F70" s="4">
        <v>0.1</v>
      </c>
      <c r="H70" s="3" t="s">
        <v>73</v>
      </c>
      <c r="I70" s="14">
        <f>+'AGO2024'!D13</f>
        <v>310</v>
      </c>
      <c r="K70" s="3" t="s">
        <v>537</v>
      </c>
      <c r="L70" s="4">
        <v>76</v>
      </c>
    </row>
    <row r="71" spans="2:12" x14ac:dyDescent="0.25">
      <c r="B71" s="3" t="s">
        <v>74</v>
      </c>
      <c r="C71" s="14">
        <f>+'JUL2024'!E11</f>
        <v>151.30000000000001</v>
      </c>
      <c r="E71" s="3" t="s">
        <v>491</v>
      </c>
      <c r="F71" s="4">
        <v>146</v>
      </c>
      <c r="H71" s="3" t="s">
        <v>74</v>
      </c>
      <c r="I71" s="14">
        <f>+'AGO2024'!E13</f>
        <v>400</v>
      </c>
      <c r="K71" s="3" t="s">
        <v>538</v>
      </c>
      <c r="L71" s="4">
        <v>80</v>
      </c>
    </row>
    <row r="72" spans="2:12" x14ac:dyDescent="0.25">
      <c r="B72" s="3" t="s">
        <v>104</v>
      </c>
      <c r="C72" s="14">
        <f>+'JUL2024'!M8</f>
        <v>70</v>
      </c>
      <c r="E72" s="3" t="s">
        <v>493</v>
      </c>
      <c r="F72" s="4">
        <v>1885</v>
      </c>
      <c r="H72" s="3" t="s">
        <v>104</v>
      </c>
      <c r="I72" s="14">
        <f>+'AGO2024'!M6</f>
        <v>35</v>
      </c>
      <c r="K72" s="3" t="s">
        <v>544</v>
      </c>
      <c r="L72" s="4">
        <v>79</v>
      </c>
    </row>
    <row r="73" spans="2:12" x14ac:dyDescent="0.25">
      <c r="B73" s="3" t="s">
        <v>163</v>
      </c>
      <c r="C73" s="14">
        <f>+'JUL2024'!M19</f>
        <v>300</v>
      </c>
      <c r="E73" s="3" t="s">
        <v>169</v>
      </c>
      <c r="F73" s="4">
        <v>0.05</v>
      </c>
      <c r="H73" s="3" t="s">
        <v>543</v>
      </c>
      <c r="I73" s="14">
        <f>+'AGO2024'!F13</f>
        <v>8540</v>
      </c>
      <c r="K73" s="3" t="s">
        <v>549</v>
      </c>
      <c r="L73" s="4">
        <v>350</v>
      </c>
    </row>
    <row r="74" spans="2:12" x14ac:dyDescent="0.25">
      <c r="B74" s="3" t="s">
        <v>484</v>
      </c>
      <c r="C74" s="14">
        <f>+'JUL2024'!F11</f>
        <v>1500</v>
      </c>
      <c r="E74" s="3" t="s">
        <v>499</v>
      </c>
      <c r="F74" s="4">
        <v>300</v>
      </c>
      <c r="H74" s="20" t="s">
        <v>6</v>
      </c>
      <c r="I74" s="19">
        <f>SUM(I69:I73)</f>
        <v>14800.899999999998</v>
      </c>
      <c r="K74" s="3" t="s">
        <v>551</v>
      </c>
      <c r="L74" s="4">
        <v>300</v>
      </c>
    </row>
    <row r="75" spans="2:12" x14ac:dyDescent="0.25">
      <c r="B75" s="20" t="s">
        <v>6</v>
      </c>
      <c r="C75" s="19">
        <f>SUM(C69:C74)</f>
        <v>11475.099999999999</v>
      </c>
      <c r="E75" s="3" t="s">
        <v>500</v>
      </c>
      <c r="F75" s="4">
        <v>350</v>
      </c>
      <c r="K75" s="3" t="s">
        <v>561</v>
      </c>
      <c r="L75" s="4">
        <v>2000</v>
      </c>
    </row>
    <row r="76" spans="2:12" x14ac:dyDescent="0.25">
      <c r="E76" s="3" t="s">
        <v>508</v>
      </c>
      <c r="F76" s="4">
        <v>145</v>
      </c>
      <c r="K76" s="3" t="s">
        <v>169</v>
      </c>
      <c r="L76" s="4">
        <v>0.1</v>
      </c>
    </row>
    <row r="77" spans="2:12" x14ac:dyDescent="0.25">
      <c r="E77" s="3" t="s">
        <v>510</v>
      </c>
      <c r="F77" s="4">
        <v>430</v>
      </c>
      <c r="K77" s="3" t="s">
        <v>553</v>
      </c>
      <c r="L77" s="4">
        <v>1475.35</v>
      </c>
    </row>
    <row r="78" spans="2:12" x14ac:dyDescent="0.25">
      <c r="B78" s="57" t="s">
        <v>347</v>
      </c>
      <c r="C78" s="58">
        <f>+I59+C73</f>
        <v>4200</v>
      </c>
      <c r="E78" s="3" t="s">
        <v>512</v>
      </c>
      <c r="F78" s="4">
        <v>68</v>
      </c>
      <c r="K78" s="3" t="s">
        <v>562</v>
      </c>
      <c r="L78" s="4">
        <v>2000</v>
      </c>
    </row>
    <row r="79" spans="2:12" x14ac:dyDescent="0.25">
      <c r="E79" s="3" t="s">
        <v>514</v>
      </c>
      <c r="F79" s="4">
        <v>60</v>
      </c>
      <c r="K79" s="3" t="s">
        <v>564</v>
      </c>
      <c r="L79" s="4">
        <v>3600</v>
      </c>
    </row>
    <row r="80" spans="2:12" x14ac:dyDescent="0.25">
      <c r="E80" s="3" t="s">
        <v>515</v>
      </c>
      <c r="F80" s="4">
        <v>100</v>
      </c>
      <c r="K80" s="3" t="s">
        <v>169</v>
      </c>
      <c r="L80" s="4">
        <v>0.15</v>
      </c>
    </row>
    <row r="81" spans="2:12" x14ac:dyDescent="0.25">
      <c r="E81" s="3" t="s">
        <v>519</v>
      </c>
      <c r="F81" s="4">
        <v>300</v>
      </c>
      <c r="H81" s="13" t="s">
        <v>57</v>
      </c>
      <c r="I81" s="18">
        <f>I74-L81</f>
        <v>4266.2999999999975</v>
      </c>
      <c r="K81" s="21" t="s">
        <v>6</v>
      </c>
      <c r="L81" s="59">
        <f>SUM(L69:L80)</f>
        <v>10534.6</v>
      </c>
    </row>
    <row r="82" spans="2:12" x14ac:dyDescent="0.25">
      <c r="E82" s="3" t="s">
        <v>514</v>
      </c>
      <c r="F82" s="4">
        <v>60</v>
      </c>
    </row>
    <row r="83" spans="2:12" x14ac:dyDescent="0.25">
      <c r="E83" s="3" t="s">
        <v>169</v>
      </c>
      <c r="F83" s="4">
        <v>0.05</v>
      </c>
    </row>
    <row r="84" spans="2:12" x14ac:dyDescent="0.25">
      <c r="B84" s="13" t="s">
        <v>57</v>
      </c>
      <c r="C84" s="18">
        <f>C75-F84</f>
        <v>5515.8999999999978</v>
      </c>
      <c r="E84" s="21" t="s">
        <v>6</v>
      </c>
      <c r="F84" s="59">
        <f>SUM(F69:F83)</f>
        <v>5959.2000000000007</v>
      </c>
    </row>
    <row r="87" spans="2:12" x14ac:dyDescent="0.25">
      <c r="C87" s="52"/>
      <c r="F87" t="s">
        <v>315</v>
      </c>
    </row>
    <row r="88" spans="2:12" x14ac:dyDescent="0.25">
      <c r="B88" s="98" t="s">
        <v>54</v>
      </c>
      <c r="C88" s="98"/>
      <c r="D88" s="98"/>
      <c r="E88" s="98"/>
      <c r="F88" s="98"/>
      <c r="H88" s="98" t="s">
        <v>54</v>
      </c>
      <c r="I88" s="98"/>
      <c r="J88" s="98"/>
      <c r="K88" s="98"/>
      <c r="L88" s="98"/>
    </row>
    <row r="90" spans="2:12" x14ac:dyDescent="0.25">
      <c r="B90" s="27" t="s">
        <v>55</v>
      </c>
      <c r="C90" s="31">
        <v>45536</v>
      </c>
      <c r="E90" s="30" t="s">
        <v>56</v>
      </c>
      <c r="F90" s="32">
        <v>45536</v>
      </c>
      <c r="H90" s="27" t="s">
        <v>55</v>
      </c>
      <c r="I90" s="31">
        <v>45566</v>
      </c>
      <c r="K90" s="30" t="s">
        <v>56</v>
      </c>
      <c r="L90" s="32">
        <v>45566</v>
      </c>
    </row>
    <row r="91" spans="2:12" x14ac:dyDescent="0.25">
      <c r="B91" s="3" t="s">
        <v>126</v>
      </c>
      <c r="C91" s="14">
        <f>4266.3</f>
        <v>4266.3</v>
      </c>
      <c r="E91" s="3" t="s">
        <v>575</v>
      </c>
      <c r="F91" s="4">
        <v>900</v>
      </c>
      <c r="H91" s="3" t="s">
        <v>126</v>
      </c>
      <c r="I91" s="14">
        <f>+C98</f>
        <v>375.50000000000091</v>
      </c>
      <c r="K91" s="3" t="s">
        <v>605</v>
      </c>
      <c r="L91" s="4">
        <v>145</v>
      </c>
    </row>
    <row r="92" spans="2:12" x14ac:dyDescent="0.25">
      <c r="B92" s="3" t="s">
        <v>73</v>
      </c>
      <c r="C92" s="14">
        <f>+'SET2024'!D16</f>
        <v>510</v>
      </c>
      <c r="E92" s="3" t="s">
        <v>582</v>
      </c>
      <c r="F92" s="4">
        <v>3709.45</v>
      </c>
      <c r="H92" s="3" t="s">
        <v>73</v>
      </c>
      <c r="I92" s="14">
        <f>+'OCT2024'!D25</f>
        <v>120</v>
      </c>
      <c r="K92" s="3" t="s">
        <v>616</v>
      </c>
      <c r="L92" s="4">
        <v>535</v>
      </c>
    </row>
    <row r="93" spans="2:12" x14ac:dyDescent="0.25">
      <c r="B93" s="3" t="s">
        <v>74</v>
      </c>
      <c r="C93" s="14">
        <f>+'SET2024'!E16</f>
        <v>154.80000000000001</v>
      </c>
      <c r="E93" s="3" t="s">
        <v>169</v>
      </c>
      <c r="F93" s="4">
        <v>0.15</v>
      </c>
      <c r="H93" s="3" t="s">
        <v>74</v>
      </c>
      <c r="I93" s="14">
        <f>+'OCT2024'!E25</f>
        <v>120</v>
      </c>
      <c r="K93" s="3"/>
      <c r="L93" s="4"/>
    </row>
    <row r="94" spans="2:12" x14ac:dyDescent="0.25">
      <c r="B94" s="3" t="s">
        <v>104</v>
      </c>
      <c r="C94" s="14">
        <f>+'SET2024'!M8</f>
        <v>0</v>
      </c>
      <c r="E94" s="3" t="s">
        <v>589</v>
      </c>
      <c r="F94" s="4">
        <v>190</v>
      </c>
      <c r="H94" s="3" t="s">
        <v>104</v>
      </c>
      <c r="I94" s="14">
        <f>+'OCT2024'!M8</f>
        <v>0</v>
      </c>
      <c r="K94" s="3"/>
      <c r="L94" s="4"/>
    </row>
    <row r="95" spans="2:12" x14ac:dyDescent="0.25">
      <c r="B95" s="3" t="s">
        <v>473</v>
      </c>
      <c r="C95" s="14">
        <f>+'SET2024'!F16</f>
        <v>820</v>
      </c>
      <c r="E95" s="3" t="s">
        <v>595</v>
      </c>
      <c r="F95" s="4">
        <v>576</v>
      </c>
      <c r="H95" s="3" t="s">
        <v>473</v>
      </c>
      <c r="I95" s="14">
        <v>0</v>
      </c>
      <c r="K95" s="3"/>
      <c r="L95" s="4"/>
    </row>
    <row r="96" spans="2:12" x14ac:dyDescent="0.25">
      <c r="B96" s="20" t="s">
        <v>6</v>
      </c>
      <c r="C96" s="19">
        <f>C91+C92+C93+C94+C95</f>
        <v>5751.1</v>
      </c>
      <c r="E96" s="3"/>
      <c r="F96" s="4"/>
      <c r="H96" s="3" t="s">
        <v>613</v>
      </c>
      <c r="I96" s="14">
        <f>+'OCT2024'!F25</f>
        <v>540</v>
      </c>
      <c r="K96" s="3"/>
      <c r="L96" s="4"/>
    </row>
    <row r="97" spans="2:12" x14ac:dyDescent="0.25">
      <c r="E97" s="3"/>
      <c r="F97" s="4"/>
      <c r="H97" s="20" t="s">
        <v>6</v>
      </c>
      <c r="I97" s="19">
        <f>I91+I92+I93+I94+I95+I96</f>
        <v>1155.5000000000009</v>
      </c>
      <c r="K97" s="3"/>
      <c r="L97" s="4"/>
    </row>
    <row r="98" spans="2:12" x14ac:dyDescent="0.25">
      <c r="B98" s="13" t="s">
        <v>57</v>
      </c>
      <c r="C98" s="18">
        <f>C96-F98</f>
        <v>375.50000000000091</v>
      </c>
      <c r="E98" s="21" t="s">
        <v>6</v>
      </c>
      <c r="F98" s="59">
        <f>SUM(F91:F97)</f>
        <v>5375.5999999999995</v>
      </c>
      <c r="K98" s="21" t="s">
        <v>6</v>
      </c>
      <c r="L98" s="59">
        <f>SUM(L91:L97)</f>
        <v>680</v>
      </c>
    </row>
    <row r="99" spans="2:12" x14ac:dyDescent="0.25">
      <c r="H99" s="13" t="s">
        <v>57</v>
      </c>
      <c r="I99" s="18">
        <f>I97-L98</f>
        <v>475.50000000000091</v>
      </c>
    </row>
    <row r="101" spans="2:12" x14ac:dyDescent="0.25">
      <c r="I101" s="43"/>
    </row>
    <row r="102" spans="2:12" x14ac:dyDescent="0.25">
      <c r="B102" s="98" t="s">
        <v>54</v>
      </c>
      <c r="C102" s="98"/>
      <c r="D102" s="98"/>
      <c r="E102" s="98"/>
      <c r="F102" s="98"/>
      <c r="H102" s="98" t="s">
        <v>54</v>
      </c>
      <c r="I102" s="98"/>
      <c r="J102" s="98"/>
      <c r="K102" s="98"/>
      <c r="L102" s="98"/>
    </row>
    <row r="104" spans="2:12" x14ac:dyDescent="0.25">
      <c r="B104" s="27" t="s">
        <v>55</v>
      </c>
      <c r="C104" s="31">
        <v>45597</v>
      </c>
      <c r="E104" s="30" t="s">
        <v>56</v>
      </c>
      <c r="F104" s="32">
        <v>45597</v>
      </c>
      <c r="H104" s="27" t="s">
        <v>55</v>
      </c>
      <c r="I104" s="31">
        <v>45627</v>
      </c>
      <c r="K104" s="30" t="s">
        <v>56</v>
      </c>
      <c r="L104" s="32">
        <v>45536</v>
      </c>
    </row>
    <row r="105" spans="2:12" x14ac:dyDescent="0.25">
      <c r="B105" s="3" t="s">
        <v>126</v>
      </c>
      <c r="C105" s="14">
        <f>+I99</f>
        <v>475.50000000000091</v>
      </c>
      <c r="E105" s="3"/>
      <c r="F105" s="4"/>
      <c r="H105" s="3" t="s">
        <v>126</v>
      </c>
      <c r="I105" s="14">
        <f>+C112</f>
        <v>1275.5000000000009</v>
      </c>
      <c r="K105" s="3" t="s">
        <v>693</v>
      </c>
      <c r="L105" s="4">
        <v>85</v>
      </c>
    </row>
    <row r="106" spans="2:12" x14ac:dyDescent="0.25">
      <c r="B106" s="3" t="s">
        <v>73</v>
      </c>
      <c r="C106" s="14">
        <f>+'NOV2024'!D15</f>
        <v>200</v>
      </c>
      <c r="E106" s="3"/>
      <c r="F106" s="4"/>
      <c r="H106" s="3" t="s">
        <v>73</v>
      </c>
      <c r="I106" s="14">
        <f>+'DIC2024'!D24</f>
        <v>100</v>
      </c>
      <c r="K106" s="3" t="s">
        <v>694</v>
      </c>
      <c r="L106" s="4">
        <v>880</v>
      </c>
    </row>
    <row r="107" spans="2:12" x14ac:dyDescent="0.25">
      <c r="B107" s="3" t="s">
        <v>74</v>
      </c>
      <c r="C107" s="14">
        <f>+'NOV2024'!E15</f>
        <v>0</v>
      </c>
      <c r="E107" s="3"/>
      <c r="F107" s="4"/>
      <c r="H107" s="3" t="s">
        <v>74</v>
      </c>
      <c r="I107" s="14">
        <f>+'DIC2024'!E24</f>
        <v>2000</v>
      </c>
      <c r="K107" s="3" t="s">
        <v>695</v>
      </c>
      <c r="L107" s="4">
        <v>850</v>
      </c>
    </row>
    <row r="108" spans="2:12" x14ac:dyDescent="0.25">
      <c r="B108" s="3" t="s">
        <v>104</v>
      </c>
      <c r="C108" s="14">
        <f>+'NOV2024'!M8</f>
        <v>0</v>
      </c>
      <c r="E108" s="3"/>
      <c r="F108" s="4"/>
      <c r="H108" s="3" t="s">
        <v>104</v>
      </c>
      <c r="I108" s="14">
        <f>+'DIC2024'!M7</f>
        <v>0</v>
      </c>
      <c r="K108" s="3" t="s">
        <v>696</v>
      </c>
      <c r="L108" s="4">
        <v>300</v>
      </c>
    </row>
    <row r="109" spans="2:12" x14ac:dyDescent="0.25">
      <c r="B109" s="3" t="s">
        <v>636</v>
      </c>
      <c r="C109" s="14">
        <f>+'NOV2024'!F15</f>
        <v>600</v>
      </c>
      <c r="E109" s="3"/>
      <c r="F109" s="4"/>
      <c r="H109" s="3" t="s">
        <v>636</v>
      </c>
      <c r="I109" s="14">
        <f>+'DIC2024'!F24</f>
        <v>1500</v>
      </c>
      <c r="K109" s="3"/>
      <c r="L109" s="4"/>
    </row>
    <row r="110" spans="2:12" x14ac:dyDescent="0.25">
      <c r="B110" s="20" t="s">
        <v>6</v>
      </c>
      <c r="C110" s="19">
        <f>C105+C106+C107+C108+C109</f>
        <v>1275.5000000000009</v>
      </c>
      <c r="E110" s="3"/>
      <c r="F110" s="4"/>
      <c r="H110" s="20" t="s">
        <v>6</v>
      </c>
      <c r="I110" s="19">
        <f>I105+I106+I107+I108+I109</f>
        <v>4875.5000000000009</v>
      </c>
      <c r="K110" s="3"/>
      <c r="L110" s="4"/>
    </row>
    <row r="111" spans="2:12" x14ac:dyDescent="0.25">
      <c r="E111" s="3"/>
      <c r="F111" s="4"/>
      <c r="K111" s="3"/>
      <c r="L111" s="4"/>
    </row>
    <row r="112" spans="2:12" x14ac:dyDescent="0.25">
      <c r="B112" s="13" t="s">
        <v>57</v>
      </c>
      <c r="C112" s="18">
        <f>C110-F112</f>
        <v>1275.5000000000009</v>
      </c>
      <c r="E112" s="21" t="s">
        <v>6</v>
      </c>
      <c r="F112" s="59">
        <f>SUM(F105:F111)</f>
        <v>0</v>
      </c>
      <c r="H112" s="13" t="s">
        <v>57</v>
      </c>
      <c r="I112" s="18">
        <f>I110-L112</f>
        <v>2760.5000000000009</v>
      </c>
      <c r="K112" s="21" t="s">
        <v>6</v>
      </c>
      <c r="L112" s="59">
        <f>SUM(L105:L111)</f>
        <v>2115</v>
      </c>
    </row>
  </sheetData>
  <mergeCells count="12">
    <mergeCell ref="H102:L102"/>
    <mergeCell ref="B102:F102"/>
    <mergeCell ref="B88:F88"/>
    <mergeCell ref="B66:F66"/>
    <mergeCell ref="B3:F3"/>
    <mergeCell ref="B16:F16"/>
    <mergeCell ref="H88:L88"/>
    <mergeCell ref="H3:L3"/>
    <mergeCell ref="H16:L16"/>
    <mergeCell ref="B43:F43"/>
    <mergeCell ref="H43:L43"/>
    <mergeCell ref="H66:L66"/>
  </mergeCells>
  <pageMargins left="0.7" right="0.7" top="0.75" bottom="0.75" header="0.3" footer="0.3"/>
  <ignoredErrors>
    <ignoredError sqref="F10 F98 F84 L81 L98 F112 L112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5471C-ED42-4876-B2B4-04164FC2863E}">
  <dimension ref="B2:Q57"/>
  <sheetViews>
    <sheetView zoomScale="85" zoomScaleNormal="85" workbookViewId="0">
      <selection activeCell="M12" sqref="M12"/>
    </sheetView>
  </sheetViews>
  <sheetFormatPr baseColWidth="10" defaultRowHeight="15" x14ac:dyDescent="0.25"/>
  <cols>
    <col min="1" max="1" width="3.7109375" customWidth="1"/>
    <col min="2" max="2" width="6.42578125" customWidth="1"/>
    <col min="3" max="3" width="29.140625" customWidth="1"/>
    <col min="5" max="5" width="11.140625" customWidth="1"/>
    <col min="6" max="6" width="13.28515625" customWidth="1"/>
    <col min="9" max="9" width="17" customWidth="1"/>
    <col min="10" max="10" width="4.42578125" customWidth="1"/>
    <col min="11" max="11" width="6.140625" customWidth="1"/>
    <col min="12" max="12" width="27" customWidth="1"/>
    <col min="13" max="13" width="10.7109375" customWidth="1"/>
    <col min="14" max="14" width="12.140625" customWidth="1"/>
    <col min="15" max="15" width="13.85546875" customWidth="1"/>
    <col min="16" max="16" width="17" customWidth="1"/>
  </cols>
  <sheetData>
    <row r="2" spans="2:17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7" x14ac:dyDescent="0.25">
      <c r="B3" s="6" t="s">
        <v>0</v>
      </c>
      <c r="C3" s="6" t="s">
        <v>1</v>
      </c>
      <c r="D3" s="6" t="s">
        <v>77</v>
      </c>
      <c r="E3" s="6" t="s">
        <v>47</v>
      </c>
      <c r="F3" s="6" t="s">
        <v>76</v>
      </c>
      <c r="G3" s="6" t="s">
        <v>2</v>
      </c>
      <c r="H3" s="6" t="s">
        <v>3</v>
      </c>
      <c r="I3" s="6" t="s">
        <v>10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7" x14ac:dyDescent="0.25">
      <c r="B4" s="2">
        <v>1</v>
      </c>
      <c r="C4" s="3" t="s">
        <v>4</v>
      </c>
      <c r="D4" s="4">
        <v>120</v>
      </c>
      <c r="E4" s="4">
        <v>0</v>
      </c>
      <c r="F4" s="4">
        <v>0</v>
      </c>
      <c r="G4" s="5">
        <v>45293</v>
      </c>
      <c r="H4" s="2" t="s">
        <v>5</v>
      </c>
      <c r="I4" s="2" t="s">
        <v>16</v>
      </c>
      <c r="K4" s="2">
        <v>1</v>
      </c>
      <c r="L4" s="3" t="s">
        <v>11</v>
      </c>
      <c r="M4" s="4">
        <v>30</v>
      </c>
      <c r="N4" s="5">
        <v>45320</v>
      </c>
      <c r="O4" s="2" t="s">
        <v>5</v>
      </c>
      <c r="P4" s="3" t="s">
        <v>103</v>
      </c>
      <c r="Q4" t="s">
        <v>285</v>
      </c>
    </row>
    <row r="5" spans="2:17" x14ac:dyDescent="0.25">
      <c r="B5" s="2">
        <v>2</v>
      </c>
      <c r="C5" s="3" t="s">
        <v>7</v>
      </c>
      <c r="D5" s="4">
        <v>120</v>
      </c>
      <c r="E5" s="4">
        <v>0</v>
      </c>
      <c r="F5" s="4">
        <v>0</v>
      </c>
      <c r="G5" s="5">
        <v>45293</v>
      </c>
      <c r="H5" s="2" t="s">
        <v>8</v>
      </c>
      <c r="I5" s="2">
        <v>4488852</v>
      </c>
      <c r="K5" s="2">
        <v>2</v>
      </c>
      <c r="L5" s="3" t="s">
        <v>78</v>
      </c>
      <c r="M5" s="4">
        <v>30</v>
      </c>
      <c r="N5" s="5">
        <v>45322</v>
      </c>
      <c r="O5" s="2" t="s">
        <v>22</v>
      </c>
      <c r="P5" s="29" t="s">
        <v>107</v>
      </c>
      <c r="Q5" t="s">
        <v>285</v>
      </c>
    </row>
    <row r="6" spans="2:17" x14ac:dyDescent="0.25">
      <c r="B6" s="2">
        <v>3</v>
      </c>
      <c r="C6" s="3" t="s">
        <v>9</v>
      </c>
      <c r="D6" s="4">
        <v>120</v>
      </c>
      <c r="E6" s="4">
        <v>0</v>
      </c>
      <c r="F6" s="4">
        <v>0</v>
      </c>
      <c r="G6" s="5">
        <v>45293</v>
      </c>
      <c r="H6" s="2" t="s">
        <v>8</v>
      </c>
      <c r="I6" s="2">
        <v>4520639</v>
      </c>
      <c r="K6" s="2">
        <v>3</v>
      </c>
      <c r="L6" s="3" t="s">
        <v>78</v>
      </c>
      <c r="M6" s="4">
        <v>30</v>
      </c>
      <c r="N6" s="5">
        <v>45322</v>
      </c>
      <c r="O6" s="2" t="s">
        <v>22</v>
      </c>
      <c r="P6" s="29" t="s">
        <v>107</v>
      </c>
      <c r="Q6" t="s">
        <v>285</v>
      </c>
    </row>
    <row r="7" spans="2:17" x14ac:dyDescent="0.25">
      <c r="B7" s="2">
        <v>4</v>
      </c>
      <c r="C7" s="3" t="s">
        <v>11</v>
      </c>
      <c r="D7" s="4">
        <v>120</v>
      </c>
      <c r="E7" s="4">
        <v>0</v>
      </c>
      <c r="F7" s="4">
        <v>0</v>
      </c>
      <c r="G7" s="5">
        <v>45293</v>
      </c>
      <c r="H7" s="2" t="s">
        <v>5</v>
      </c>
      <c r="I7" s="2" t="s">
        <v>15</v>
      </c>
      <c r="L7" s="7" t="s">
        <v>6</v>
      </c>
      <c r="M7" s="8">
        <f>SUM(M4:M6)</f>
        <v>90</v>
      </c>
    </row>
    <row r="8" spans="2:17" x14ac:dyDescent="0.25">
      <c r="B8" s="2">
        <v>5</v>
      </c>
      <c r="C8" s="3" t="s">
        <v>12</v>
      </c>
      <c r="D8" s="4">
        <v>120</v>
      </c>
      <c r="E8" s="4">
        <v>0</v>
      </c>
      <c r="F8" s="4">
        <v>0</v>
      </c>
      <c r="G8" s="5">
        <v>45293</v>
      </c>
      <c r="H8" s="2" t="s">
        <v>13</v>
      </c>
      <c r="I8" s="2" t="s">
        <v>14</v>
      </c>
    </row>
    <row r="9" spans="2:17" x14ac:dyDescent="0.25">
      <c r="B9" s="2">
        <v>6</v>
      </c>
      <c r="C9" s="3" t="s">
        <v>17</v>
      </c>
      <c r="D9" s="4">
        <v>120</v>
      </c>
      <c r="E9" s="4">
        <v>0</v>
      </c>
      <c r="F9" s="4">
        <v>0</v>
      </c>
      <c r="G9" s="5">
        <v>45293</v>
      </c>
      <c r="H9" s="2" t="s">
        <v>8</v>
      </c>
      <c r="I9" s="9" t="s">
        <v>18</v>
      </c>
    </row>
    <row r="10" spans="2:17" x14ac:dyDescent="0.25">
      <c r="B10" s="2">
        <v>7</v>
      </c>
      <c r="C10" s="3" t="s">
        <v>19</v>
      </c>
      <c r="D10" s="4">
        <v>120</v>
      </c>
      <c r="E10" s="4">
        <v>0</v>
      </c>
      <c r="F10" s="4">
        <v>0</v>
      </c>
      <c r="G10" s="5">
        <v>45293</v>
      </c>
      <c r="H10" s="2" t="s">
        <v>13</v>
      </c>
      <c r="I10" s="2" t="s">
        <v>20</v>
      </c>
    </row>
    <row r="11" spans="2:17" x14ac:dyDescent="0.25">
      <c r="B11" s="2">
        <v>8</v>
      </c>
      <c r="C11" s="3" t="s">
        <v>21</v>
      </c>
      <c r="D11" s="4">
        <v>120</v>
      </c>
      <c r="E11" s="4">
        <v>0</v>
      </c>
      <c r="F11" s="4">
        <v>0</v>
      </c>
      <c r="G11" s="5">
        <v>45293</v>
      </c>
      <c r="H11" s="2" t="s">
        <v>22</v>
      </c>
      <c r="I11" s="9" t="s">
        <v>23</v>
      </c>
    </row>
    <row r="12" spans="2:17" x14ac:dyDescent="0.25">
      <c r="B12" s="2">
        <v>9</v>
      </c>
      <c r="C12" s="3" t="s">
        <v>26</v>
      </c>
      <c r="D12" s="4">
        <v>120</v>
      </c>
      <c r="E12" s="4">
        <v>0</v>
      </c>
      <c r="F12" s="4">
        <v>0</v>
      </c>
      <c r="G12" s="5">
        <v>45293</v>
      </c>
      <c r="H12" s="2" t="s">
        <v>13</v>
      </c>
      <c r="I12" s="2"/>
    </row>
    <row r="13" spans="2:17" x14ac:dyDescent="0.25">
      <c r="B13" s="2">
        <v>10</v>
      </c>
      <c r="C13" s="3" t="s">
        <v>24</v>
      </c>
      <c r="D13" s="4">
        <v>120</v>
      </c>
      <c r="E13" s="4">
        <v>0</v>
      </c>
      <c r="F13" s="4">
        <v>0</v>
      </c>
      <c r="G13" s="5">
        <v>45293</v>
      </c>
      <c r="H13" s="2" t="s">
        <v>8</v>
      </c>
      <c r="I13" s="9" t="s">
        <v>25</v>
      </c>
    </row>
    <row r="14" spans="2:17" x14ac:dyDescent="0.25">
      <c r="B14" s="2">
        <v>11</v>
      </c>
      <c r="C14" s="3" t="s">
        <v>28</v>
      </c>
      <c r="D14" s="4">
        <v>120</v>
      </c>
      <c r="E14" s="4">
        <v>0</v>
      </c>
      <c r="F14" s="4">
        <v>0</v>
      </c>
      <c r="G14" s="5">
        <v>45294</v>
      </c>
      <c r="H14" s="2" t="s">
        <v>8</v>
      </c>
      <c r="I14" s="9" t="s">
        <v>27</v>
      </c>
    </row>
    <row r="15" spans="2:17" x14ac:dyDescent="0.25">
      <c r="B15" s="2">
        <v>12</v>
      </c>
      <c r="C15" s="3" t="s">
        <v>29</v>
      </c>
      <c r="D15" s="10">
        <v>30</v>
      </c>
      <c r="E15" s="10">
        <v>0</v>
      </c>
      <c r="F15" s="4">
        <v>0</v>
      </c>
      <c r="G15" s="5">
        <v>45294</v>
      </c>
      <c r="H15" s="2" t="s">
        <v>22</v>
      </c>
      <c r="I15" s="2"/>
    </row>
    <row r="16" spans="2:17" x14ac:dyDescent="0.25">
      <c r="B16" s="2">
        <v>13</v>
      </c>
      <c r="C16" s="3" t="s">
        <v>30</v>
      </c>
      <c r="D16" s="4">
        <v>120</v>
      </c>
      <c r="E16" s="4">
        <v>0</v>
      </c>
      <c r="F16" s="4">
        <v>0</v>
      </c>
      <c r="G16" s="5">
        <v>45294</v>
      </c>
      <c r="H16" s="2" t="s">
        <v>22</v>
      </c>
      <c r="I16" s="9" t="s">
        <v>31</v>
      </c>
    </row>
    <row r="17" spans="2:9" x14ac:dyDescent="0.25">
      <c r="B17" s="2">
        <v>14</v>
      </c>
      <c r="C17" s="3" t="s">
        <v>32</v>
      </c>
      <c r="D17" s="4">
        <v>120</v>
      </c>
      <c r="E17" s="4">
        <v>0</v>
      </c>
      <c r="F17" s="4">
        <v>0</v>
      </c>
      <c r="G17" s="5">
        <v>45294</v>
      </c>
      <c r="H17" s="2" t="s">
        <v>5</v>
      </c>
      <c r="I17" s="2">
        <v>282077</v>
      </c>
    </row>
    <row r="18" spans="2:9" x14ac:dyDescent="0.25">
      <c r="B18" s="2">
        <v>15</v>
      </c>
      <c r="C18" s="3" t="s">
        <v>33</v>
      </c>
      <c r="D18" s="4">
        <v>120</v>
      </c>
      <c r="E18" s="4">
        <v>0</v>
      </c>
      <c r="F18" s="4">
        <v>0</v>
      </c>
      <c r="G18" s="5">
        <v>45294</v>
      </c>
      <c r="H18" s="2" t="s">
        <v>8</v>
      </c>
      <c r="I18" s="9" t="s">
        <v>34</v>
      </c>
    </row>
    <row r="19" spans="2:9" x14ac:dyDescent="0.25">
      <c r="B19" s="2">
        <v>16</v>
      </c>
      <c r="C19" s="3" t="s">
        <v>36</v>
      </c>
      <c r="D19" s="4">
        <v>120</v>
      </c>
      <c r="E19" s="4">
        <v>0</v>
      </c>
      <c r="F19" s="4">
        <v>0</v>
      </c>
      <c r="G19" s="5">
        <v>45294</v>
      </c>
      <c r="H19" s="2" t="s">
        <v>5</v>
      </c>
      <c r="I19" s="9" t="s">
        <v>35</v>
      </c>
    </row>
    <row r="20" spans="2:9" x14ac:dyDescent="0.25">
      <c r="B20" s="2">
        <v>17</v>
      </c>
      <c r="C20" s="3" t="s">
        <v>37</v>
      </c>
      <c r="D20" s="11">
        <v>120</v>
      </c>
      <c r="E20" s="11">
        <v>0</v>
      </c>
      <c r="F20" s="4">
        <v>0</v>
      </c>
      <c r="G20" s="5">
        <v>45294</v>
      </c>
      <c r="H20" s="2" t="s">
        <v>13</v>
      </c>
      <c r="I20" s="2" t="s">
        <v>38</v>
      </c>
    </row>
    <row r="21" spans="2:9" x14ac:dyDescent="0.25">
      <c r="B21" s="2">
        <v>18</v>
      </c>
      <c r="C21" s="3" t="s">
        <v>128</v>
      </c>
      <c r="D21" s="4">
        <v>120</v>
      </c>
      <c r="E21" s="4">
        <v>0</v>
      </c>
      <c r="F21" s="4">
        <v>0</v>
      </c>
      <c r="G21" s="5">
        <v>45295</v>
      </c>
      <c r="H21" s="2" t="s">
        <v>8</v>
      </c>
      <c r="I21" s="2">
        <v>50677255</v>
      </c>
    </row>
    <row r="22" spans="2:9" x14ac:dyDescent="0.25">
      <c r="B22" s="2">
        <v>19</v>
      </c>
      <c r="C22" s="3" t="s">
        <v>40</v>
      </c>
      <c r="D22" s="10">
        <v>30</v>
      </c>
      <c r="E22" s="10">
        <v>0</v>
      </c>
      <c r="F22" s="4">
        <v>0</v>
      </c>
      <c r="G22" s="5">
        <v>45295</v>
      </c>
      <c r="H22" s="2" t="s">
        <v>22</v>
      </c>
      <c r="I22" s="9" t="s">
        <v>39</v>
      </c>
    </row>
    <row r="23" spans="2:9" x14ac:dyDescent="0.25">
      <c r="B23" s="2">
        <v>20</v>
      </c>
      <c r="C23" s="3" t="s">
        <v>41</v>
      </c>
      <c r="D23" s="4">
        <v>120</v>
      </c>
      <c r="E23" s="4">
        <v>0</v>
      </c>
      <c r="F23" s="4">
        <v>0</v>
      </c>
      <c r="G23" s="5">
        <v>45295</v>
      </c>
      <c r="H23" s="2" t="s">
        <v>22</v>
      </c>
      <c r="I23" s="9" t="s">
        <v>42</v>
      </c>
    </row>
    <row r="24" spans="2:9" x14ac:dyDescent="0.25">
      <c r="B24" s="2">
        <v>21</v>
      </c>
      <c r="C24" s="3" t="s">
        <v>43</v>
      </c>
      <c r="D24" s="4">
        <v>120</v>
      </c>
      <c r="E24" s="4">
        <v>0</v>
      </c>
      <c r="F24" s="4">
        <v>0</v>
      </c>
      <c r="G24" s="5">
        <v>45295</v>
      </c>
      <c r="H24" s="2" t="s">
        <v>5</v>
      </c>
      <c r="I24" s="2" t="s">
        <v>44</v>
      </c>
    </row>
    <row r="25" spans="2:9" x14ac:dyDescent="0.25">
      <c r="B25" s="2">
        <v>22</v>
      </c>
      <c r="C25" s="3" t="s">
        <v>45</v>
      </c>
      <c r="D25" s="4">
        <v>120</v>
      </c>
      <c r="E25" s="4">
        <v>0</v>
      </c>
      <c r="F25" s="4">
        <v>0</v>
      </c>
      <c r="G25" s="5">
        <v>45296</v>
      </c>
      <c r="H25" s="2" t="s">
        <v>22</v>
      </c>
      <c r="I25" s="9" t="s">
        <v>46</v>
      </c>
    </row>
    <row r="26" spans="2:9" x14ac:dyDescent="0.25">
      <c r="B26" s="2">
        <v>23</v>
      </c>
      <c r="C26" s="3" t="s">
        <v>61</v>
      </c>
      <c r="D26" s="4">
        <v>120</v>
      </c>
      <c r="E26" s="4">
        <v>0</v>
      </c>
      <c r="F26" s="4">
        <v>0</v>
      </c>
      <c r="G26" s="5">
        <v>45297</v>
      </c>
      <c r="H26" s="2" t="s">
        <v>22</v>
      </c>
      <c r="I26" s="9" t="s">
        <v>60</v>
      </c>
    </row>
    <row r="27" spans="2:9" x14ac:dyDescent="0.25">
      <c r="B27" s="2">
        <v>24</v>
      </c>
      <c r="C27" s="3" t="s">
        <v>58</v>
      </c>
      <c r="D27" s="4">
        <v>120</v>
      </c>
      <c r="E27" s="4">
        <v>0</v>
      </c>
      <c r="F27" s="4">
        <v>0</v>
      </c>
      <c r="G27" s="5">
        <v>45299</v>
      </c>
      <c r="H27" s="2" t="s">
        <v>8</v>
      </c>
      <c r="I27" s="9" t="s">
        <v>59</v>
      </c>
    </row>
    <row r="28" spans="2:9" x14ac:dyDescent="0.25">
      <c r="B28" s="2">
        <v>25</v>
      </c>
      <c r="C28" s="22" t="s">
        <v>62</v>
      </c>
      <c r="D28" s="23">
        <v>0</v>
      </c>
      <c r="E28" s="24">
        <v>0</v>
      </c>
      <c r="F28" s="23">
        <v>554.96</v>
      </c>
      <c r="G28" s="25">
        <v>45299</v>
      </c>
      <c r="H28" s="26" t="s">
        <v>5</v>
      </c>
      <c r="I28" s="26" t="s">
        <v>63</v>
      </c>
    </row>
    <row r="29" spans="2:9" x14ac:dyDescent="0.25">
      <c r="B29" s="2">
        <v>26</v>
      </c>
      <c r="C29" s="3" t="s">
        <v>64</v>
      </c>
      <c r="D29" s="4">
        <v>120</v>
      </c>
      <c r="E29" s="4">
        <v>0</v>
      </c>
      <c r="F29" s="4">
        <v>0</v>
      </c>
      <c r="G29" s="5">
        <v>45300</v>
      </c>
      <c r="H29" s="2" t="s">
        <v>22</v>
      </c>
      <c r="I29" s="9" t="s">
        <v>65</v>
      </c>
    </row>
    <row r="30" spans="2:9" x14ac:dyDescent="0.25">
      <c r="B30" s="2">
        <v>27</v>
      </c>
      <c r="C30" s="3" t="s">
        <v>66</v>
      </c>
      <c r="D30" s="4">
        <v>120</v>
      </c>
      <c r="E30" s="4">
        <v>1.37</v>
      </c>
      <c r="F30" s="4">
        <v>0</v>
      </c>
      <c r="G30" s="5">
        <v>45301</v>
      </c>
      <c r="H30" s="2" t="s">
        <v>22</v>
      </c>
      <c r="I30" s="9" t="s">
        <v>67</v>
      </c>
    </row>
    <row r="31" spans="2:9" x14ac:dyDescent="0.25">
      <c r="B31" s="2">
        <v>28</v>
      </c>
      <c r="C31" s="3" t="s">
        <v>68</v>
      </c>
      <c r="D31" s="4">
        <v>120</v>
      </c>
      <c r="E31" s="4">
        <v>0</v>
      </c>
      <c r="F31" s="4">
        <v>0</v>
      </c>
      <c r="G31" s="5">
        <v>45302</v>
      </c>
      <c r="H31" s="2" t="s">
        <v>22</v>
      </c>
      <c r="I31" s="9" t="s">
        <v>69</v>
      </c>
    </row>
    <row r="32" spans="2:9" x14ac:dyDescent="0.25">
      <c r="B32" s="2">
        <v>29</v>
      </c>
      <c r="C32" s="3" t="s">
        <v>70</v>
      </c>
      <c r="D32" s="4">
        <f>240</f>
        <v>240</v>
      </c>
      <c r="E32" s="4">
        <f>460</f>
        <v>460</v>
      </c>
      <c r="F32" s="4">
        <v>0</v>
      </c>
      <c r="G32" s="5">
        <v>45304</v>
      </c>
      <c r="H32" s="2" t="s">
        <v>22</v>
      </c>
      <c r="I32" s="9" t="s">
        <v>71</v>
      </c>
    </row>
    <row r="33" spans="2:13" x14ac:dyDescent="0.25">
      <c r="B33" s="2">
        <v>30</v>
      </c>
      <c r="C33" s="3" t="s">
        <v>78</v>
      </c>
      <c r="D33" s="4">
        <v>120</v>
      </c>
      <c r="E33" s="4">
        <v>20</v>
      </c>
      <c r="F33" s="4">
        <v>0</v>
      </c>
      <c r="G33" s="5">
        <v>45306</v>
      </c>
      <c r="H33" s="2" t="s">
        <v>5</v>
      </c>
      <c r="I33" s="2" t="s">
        <v>79</v>
      </c>
    </row>
    <row r="34" spans="2:13" x14ac:dyDescent="0.25">
      <c r="B34" s="2">
        <v>31</v>
      </c>
      <c r="C34" s="3" t="s">
        <v>80</v>
      </c>
      <c r="D34" s="4">
        <v>120</v>
      </c>
      <c r="E34" s="4">
        <v>0</v>
      </c>
      <c r="F34" s="4">
        <v>0</v>
      </c>
      <c r="G34" s="5">
        <v>45306</v>
      </c>
      <c r="H34" s="2" t="s">
        <v>5</v>
      </c>
      <c r="I34" s="2">
        <v>4971313010</v>
      </c>
    </row>
    <row r="35" spans="2:13" x14ac:dyDescent="0.25">
      <c r="B35" s="2">
        <v>32</v>
      </c>
      <c r="C35" s="3" t="s">
        <v>81</v>
      </c>
      <c r="D35" s="4">
        <v>120</v>
      </c>
      <c r="E35" s="4">
        <v>0</v>
      </c>
      <c r="F35" s="4">
        <v>0</v>
      </c>
      <c r="G35" s="5">
        <v>45306</v>
      </c>
      <c r="H35" s="2" t="s">
        <v>22</v>
      </c>
      <c r="I35" s="9" t="s">
        <v>82</v>
      </c>
    </row>
    <row r="36" spans="2:13" x14ac:dyDescent="0.25">
      <c r="B36" s="2">
        <v>33</v>
      </c>
      <c r="C36" s="3" t="s">
        <v>83</v>
      </c>
      <c r="D36" s="4">
        <v>120</v>
      </c>
      <c r="E36" s="4">
        <v>0</v>
      </c>
      <c r="F36" s="4">
        <v>0</v>
      </c>
      <c r="G36" s="5">
        <v>45306</v>
      </c>
      <c r="H36" s="2" t="s">
        <v>13</v>
      </c>
      <c r="I36" s="2" t="s">
        <v>84</v>
      </c>
    </row>
    <row r="37" spans="2:13" x14ac:dyDescent="0.25">
      <c r="B37" s="2">
        <v>34</v>
      </c>
      <c r="C37" s="3" t="s">
        <v>85</v>
      </c>
      <c r="D37" s="4">
        <v>120</v>
      </c>
      <c r="E37" s="4">
        <v>0</v>
      </c>
      <c r="F37" s="4">
        <v>0</v>
      </c>
      <c r="G37" s="5">
        <v>45307</v>
      </c>
      <c r="H37" s="2" t="s">
        <v>13</v>
      </c>
      <c r="I37" s="9" t="s">
        <v>86</v>
      </c>
    </row>
    <row r="38" spans="2:13" x14ac:dyDescent="0.25">
      <c r="B38" s="2">
        <v>35</v>
      </c>
      <c r="C38" s="3" t="s">
        <v>87</v>
      </c>
      <c r="D38" s="4">
        <v>120</v>
      </c>
      <c r="E38" s="4">
        <v>0</v>
      </c>
      <c r="F38" s="4">
        <v>0</v>
      </c>
      <c r="G38" s="5">
        <v>45309</v>
      </c>
      <c r="H38" s="2" t="s">
        <v>22</v>
      </c>
      <c r="I38" s="9" t="s">
        <v>88</v>
      </c>
    </row>
    <row r="39" spans="2:13" x14ac:dyDescent="0.25">
      <c r="B39" s="2">
        <v>36</v>
      </c>
      <c r="C39" s="3" t="s">
        <v>89</v>
      </c>
      <c r="D39" s="4">
        <v>120</v>
      </c>
      <c r="E39" s="4">
        <v>0</v>
      </c>
      <c r="F39" s="4">
        <v>0</v>
      </c>
      <c r="G39" s="5">
        <v>45311</v>
      </c>
      <c r="H39" s="2" t="s">
        <v>5</v>
      </c>
      <c r="I39" s="2">
        <v>4971300800</v>
      </c>
      <c r="K39" s="1"/>
    </row>
    <row r="40" spans="2:13" x14ac:dyDescent="0.25">
      <c r="B40" s="2">
        <v>37</v>
      </c>
      <c r="C40" s="3" t="s">
        <v>94</v>
      </c>
      <c r="D40" s="4">
        <v>120</v>
      </c>
      <c r="E40" s="4">
        <v>0</v>
      </c>
      <c r="F40" s="4">
        <v>0</v>
      </c>
      <c r="G40" s="5">
        <v>45312</v>
      </c>
      <c r="H40" s="2" t="s">
        <v>22</v>
      </c>
      <c r="I40" s="9" t="s">
        <v>95</v>
      </c>
    </row>
    <row r="41" spans="2:13" x14ac:dyDescent="0.25">
      <c r="B41" s="2">
        <v>38</v>
      </c>
      <c r="C41" s="3" t="s">
        <v>92</v>
      </c>
      <c r="D41" s="4">
        <v>120</v>
      </c>
      <c r="E41" s="4">
        <v>0</v>
      </c>
      <c r="F41" s="4">
        <v>0</v>
      </c>
      <c r="G41" s="5">
        <v>45316</v>
      </c>
      <c r="H41" s="2" t="s">
        <v>5</v>
      </c>
      <c r="I41" s="9" t="s">
        <v>96</v>
      </c>
    </row>
    <row r="42" spans="2:13" x14ac:dyDescent="0.25">
      <c r="B42" s="2">
        <v>39</v>
      </c>
      <c r="C42" s="3" t="s">
        <v>98</v>
      </c>
      <c r="D42" s="4">
        <v>120</v>
      </c>
      <c r="E42" s="4">
        <v>0</v>
      </c>
      <c r="F42" s="4">
        <v>0</v>
      </c>
      <c r="G42" s="5">
        <v>45317</v>
      </c>
      <c r="H42" s="2" t="s">
        <v>22</v>
      </c>
      <c r="I42" s="9" t="s">
        <v>97</v>
      </c>
    </row>
    <row r="43" spans="2:13" x14ac:dyDescent="0.25">
      <c r="B43" s="2">
        <v>40</v>
      </c>
      <c r="C43" s="3" t="s">
        <v>99</v>
      </c>
      <c r="D43" s="4">
        <v>240</v>
      </c>
      <c r="E43" s="4">
        <v>0</v>
      </c>
      <c r="F43" s="4">
        <v>0</v>
      </c>
      <c r="G43" s="5">
        <v>45319</v>
      </c>
      <c r="H43" s="2" t="s">
        <v>22</v>
      </c>
      <c r="I43" s="9" t="s">
        <v>100</v>
      </c>
    </row>
    <row r="44" spans="2:13" x14ac:dyDescent="0.25">
      <c r="B44" s="2">
        <v>41</v>
      </c>
      <c r="C44" s="3" t="s">
        <v>105</v>
      </c>
      <c r="D44" s="4">
        <v>120</v>
      </c>
      <c r="E44" s="4">
        <v>0</v>
      </c>
      <c r="F44" s="4">
        <v>0</v>
      </c>
      <c r="G44" s="5">
        <v>45322</v>
      </c>
      <c r="H44" s="2" t="s">
        <v>5</v>
      </c>
      <c r="I44" s="9" t="s">
        <v>106</v>
      </c>
    </row>
    <row r="45" spans="2:13" x14ac:dyDescent="0.25">
      <c r="B45" s="2">
        <v>42</v>
      </c>
      <c r="C45" s="3" t="s">
        <v>108</v>
      </c>
      <c r="D45" s="4">
        <v>120</v>
      </c>
      <c r="E45" s="4">
        <v>0</v>
      </c>
      <c r="F45" s="4">
        <v>0</v>
      </c>
      <c r="G45" s="5">
        <v>45322</v>
      </c>
      <c r="H45" s="2" t="s">
        <v>22</v>
      </c>
      <c r="I45" s="9" t="s">
        <v>109</v>
      </c>
    </row>
    <row r="46" spans="2:13" x14ac:dyDescent="0.25">
      <c r="B46" s="2">
        <v>43</v>
      </c>
      <c r="C46" s="3" t="s">
        <v>111</v>
      </c>
      <c r="D46" s="4">
        <v>120</v>
      </c>
      <c r="E46" s="4">
        <v>0</v>
      </c>
      <c r="F46" s="4">
        <v>0</v>
      </c>
      <c r="G46" s="5">
        <v>45322</v>
      </c>
      <c r="H46" s="2" t="s">
        <v>22</v>
      </c>
      <c r="I46" s="9" t="s">
        <v>110</v>
      </c>
    </row>
    <row r="47" spans="2:13" x14ac:dyDescent="0.25">
      <c r="B47" s="2">
        <v>44</v>
      </c>
      <c r="C47" s="3" t="s">
        <v>112</v>
      </c>
      <c r="D47" s="4">
        <v>120</v>
      </c>
      <c r="E47" s="4">
        <v>0</v>
      </c>
      <c r="F47" s="4">
        <v>0</v>
      </c>
      <c r="G47" s="5">
        <v>45322</v>
      </c>
      <c r="H47" s="2" t="s">
        <v>13</v>
      </c>
      <c r="I47" s="9" t="s">
        <v>113</v>
      </c>
      <c r="L47" s="7" t="s">
        <v>142</v>
      </c>
      <c r="M47" s="15">
        <f>G49+M7</f>
        <v>6466.33</v>
      </c>
    </row>
    <row r="48" spans="2:13" x14ac:dyDescent="0.25">
      <c r="B48" s="2">
        <v>45</v>
      </c>
      <c r="C48" s="3" t="s">
        <v>114</v>
      </c>
      <c r="D48" s="4">
        <v>120</v>
      </c>
      <c r="E48" s="4">
        <v>0</v>
      </c>
      <c r="F48" s="4">
        <v>0</v>
      </c>
      <c r="G48" s="5">
        <v>45322</v>
      </c>
      <c r="H48" s="2" t="s">
        <v>22</v>
      </c>
      <c r="I48" s="9" t="s">
        <v>115</v>
      </c>
    </row>
    <row r="49" spans="3:13" x14ac:dyDescent="0.25">
      <c r="C49" s="7" t="s">
        <v>6</v>
      </c>
      <c r="D49" s="8">
        <f>SUM(D4:D48)</f>
        <v>5340</v>
      </c>
      <c r="E49" s="8">
        <f>SUM(E4:E48)</f>
        <v>481.37</v>
      </c>
      <c r="F49" s="8">
        <f>SUM(F4:F48)</f>
        <v>554.96</v>
      </c>
      <c r="G49" s="15">
        <f>SUM(D49:F49)</f>
        <v>6376.33</v>
      </c>
      <c r="L49" s="7" t="s">
        <v>116</v>
      </c>
      <c r="M49" s="15">
        <f>G49+M7</f>
        <v>6466.33</v>
      </c>
    </row>
    <row r="56" spans="3:13" x14ac:dyDescent="0.25">
      <c r="C56" t="s">
        <v>171</v>
      </c>
      <c r="D56" s="1">
        <v>42</v>
      </c>
    </row>
    <row r="57" spans="3:13" x14ac:dyDescent="0.25">
      <c r="C57" t="s">
        <v>172</v>
      </c>
      <c r="D57" s="1">
        <v>2</v>
      </c>
    </row>
  </sheetData>
  <mergeCells count="2">
    <mergeCell ref="B2:I2"/>
    <mergeCell ref="K2:P2"/>
  </mergeCells>
  <pageMargins left="0.7" right="0.7" top="0.75" bottom="0.75" header="0.3" footer="0.3"/>
  <ignoredErrors>
    <ignoredError sqref="I9 I11 I13:I14 I16 I18:I19 I22:I23 I25:I27 I29:I32 I35 I37:I38 I40 I42:I43 I45:I46 I48 P5:P6" numberStoredAsText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A818-B6FE-45F1-A3AE-A728CCE12655}">
  <dimension ref="B2:Q56"/>
  <sheetViews>
    <sheetView zoomScale="85" zoomScaleNormal="85" workbookViewId="0">
      <selection activeCell="D28" sqref="D28"/>
    </sheetView>
  </sheetViews>
  <sheetFormatPr baseColWidth="10" defaultRowHeight="15" x14ac:dyDescent="0.25"/>
  <cols>
    <col min="1" max="1" width="3.7109375" customWidth="1"/>
    <col min="2" max="2" width="6.42578125" customWidth="1"/>
    <col min="3" max="3" width="30" customWidth="1"/>
    <col min="5" max="5" width="11.140625" customWidth="1"/>
    <col min="6" max="6" width="12" customWidth="1"/>
    <col min="7" max="7" width="12.28515625" customWidth="1"/>
    <col min="8" max="8" width="11.85546875" customWidth="1"/>
    <col min="9" max="9" width="19.5703125" customWidth="1"/>
    <col min="10" max="10" width="4.28515625" customWidth="1"/>
    <col min="11" max="11" width="6.140625" customWidth="1"/>
    <col min="12" max="12" width="27.7109375" customWidth="1"/>
    <col min="13" max="13" width="10.7109375" customWidth="1"/>
    <col min="14" max="14" width="12.140625" customWidth="1"/>
    <col min="15" max="15" width="13.85546875" customWidth="1"/>
    <col min="16" max="16" width="17" customWidth="1"/>
  </cols>
  <sheetData>
    <row r="2" spans="2:17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7" x14ac:dyDescent="0.25">
      <c r="B3" s="6" t="s">
        <v>0</v>
      </c>
      <c r="C3" s="6" t="s">
        <v>1</v>
      </c>
      <c r="D3" s="6" t="s">
        <v>77</v>
      </c>
      <c r="E3" s="6" t="s">
        <v>47</v>
      </c>
      <c r="F3" s="12" t="s">
        <v>76</v>
      </c>
      <c r="G3" s="6" t="s">
        <v>2</v>
      </c>
      <c r="H3" s="6" t="s">
        <v>3</v>
      </c>
      <c r="I3" s="6" t="s">
        <v>10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7" x14ac:dyDescent="0.25">
      <c r="B4" s="2"/>
      <c r="C4" s="35" t="s">
        <v>126</v>
      </c>
      <c r="D4" s="36">
        <f>+'ENE2024'!D49</f>
        <v>5340</v>
      </c>
      <c r="E4" s="36">
        <f>+'ENE2024'!E49</f>
        <v>481.37</v>
      </c>
      <c r="F4" s="36">
        <f>+'ENE2024'!F49</f>
        <v>554.96</v>
      </c>
      <c r="G4" s="37">
        <v>45322</v>
      </c>
      <c r="H4" s="38" t="s">
        <v>5</v>
      </c>
      <c r="I4" s="39"/>
      <c r="K4" s="2"/>
      <c r="L4" s="35" t="s">
        <v>126</v>
      </c>
      <c r="M4" s="36">
        <f>+'ENE2024'!M7</f>
        <v>90</v>
      </c>
      <c r="N4" s="40">
        <v>45322</v>
      </c>
      <c r="O4" s="38" t="s">
        <v>5</v>
      </c>
      <c r="P4" s="41"/>
    </row>
    <row r="5" spans="2:17" x14ac:dyDescent="0.25">
      <c r="B5" s="2"/>
      <c r="C5" s="6"/>
      <c r="D5" s="6" t="s">
        <v>77</v>
      </c>
      <c r="E5" s="6" t="s">
        <v>47</v>
      </c>
      <c r="F5" s="47" t="s">
        <v>162</v>
      </c>
      <c r="G5" s="6" t="s">
        <v>2</v>
      </c>
      <c r="H5" s="6" t="s">
        <v>3</v>
      </c>
      <c r="I5" s="6" t="s">
        <v>10</v>
      </c>
      <c r="K5" s="2">
        <v>4</v>
      </c>
      <c r="L5" s="3" t="s">
        <v>120</v>
      </c>
      <c r="M5" s="4">
        <v>30</v>
      </c>
      <c r="N5" s="33">
        <v>45323</v>
      </c>
      <c r="O5" s="2" t="s">
        <v>22</v>
      </c>
      <c r="P5" s="29" t="s">
        <v>117</v>
      </c>
      <c r="Q5" t="s">
        <v>285</v>
      </c>
    </row>
    <row r="6" spans="2:17" x14ac:dyDescent="0.25">
      <c r="B6" s="2">
        <v>46</v>
      </c>
      <c r="C6" s="3" t="s">
        <v>119</v>
      </c>
      <c r="D6" s="4">
        <v>120</v>
      </c>
      <c r="E6" s="4">
        <v>0</v>
      </c>
      <c r="F6" s="4">
        <v>0</v>
      </c>
      <c r="G6" s="5">
        <v>45323</v>
      </c>
      <c r="H6" s="2" t="s">
        <v>22</v>
      </c>
      <c r="I6" s="9" t="s">
        <v>118</v>
      </c>
      <c r="K6" s="2">
        <v>5</v>
      </c>
      <c r="L6" s="3" t="s">
        <v>120</v>
      </c>
      <c r="M6" s="4">
        <v>30</v>
      </c>
      <c r="N6" s="33">
        <v>45323</v>
      </c>
      <c r="O6" s="2" t="s">
        <v>22</v>
      </c>
      <c r="P6" s="29" t="s">
        <v>117</v>
      </c>
      <c r="Q6" t="s">
        <v>285</v>
      </c>
    </row>
    <row r="7" spans="2:17" x14ac:dyDescent="0.25">
      <c r="B7" s="2">
        <v>47</v>
      </c>
      <c r="C7" s="3" t="s">
        <v>121</v>
      </c>
      <c r="D7" s="4">
        <v>120</v>
      </c>
      <c r="E7" s="4">
        <v>0</v>
      </c>
      <c r="F7" s="4">
        <v>0</v>
      </c>
      <c r="G7" s="5">
        <v>45323</v>
      </c>
      <c r="H7" s="2" t="s">
        <v>13</v>
      </c>
      <c r="I7" s="9" t="s">
        <v>122</v>
      </c>
      <c r="K7" s="2">
        <v>6</v>
      </c>
      <c r="L7" s="3" t="s">
        <v>17</v>
      </c>
      <c r="M7" s="4">
        <v>30</v>
      </c>
      <c r="N7" s="33">
        <v>45324</v>
      </c>
      <c r="O7" s="2" t="s">
        <v>8</v>
      </c>
      <c r="P7" s="34">
        <v>58332780</v>
      </c>
      <c r="Q7" t="s">
        <v>285</v>
      </c>
    </row>
    <row r="8" spans="2:17" x14ac:dyDescent="0.25">
      <c r="B8" s="2">
        <v>48</v>
      </c>
      <c r="C8" s="3" t="s">
        <v>123</v>
      </c>
      <c r="D8" s="4">
        <v>120</v>
      </c>
      <c r="E8" s="4">
        <v>9.1999999999999993</v>
      </c>
      <c r="F8" s="4">
        <v>0</v>
      </c>
      <c r="G8" s="5">
        <v>45324</v>
      </c>
      <c r="H8" s="2" t="s">
        <v>124</v>
      </c>
      <c r="I8" s="9">
        <v>2793983972</v>
      </c>
      <c r="K8" s="2">
        <v>7</v>
      </c>
      <c r="L8" s="3" t="s">
        <v>83</v>
      </c>
      <c r="M8" s="4">
        <v>30</v>
      </c>
      <c r="N8" s="33">
        <v>45324</v>
      </c>
      <c r="O8" s="2" t="s">
        <v>5</v>
      </c>
      <c r="P8" s="3" t="s">
        <v>125</v>
      </c>
      <c r="Q8" t="s">
        <v>285</v>
      </c>
    </row>
    <row r="9" spans="2:17" x14ac:dyDescent="0.25">
      <c r="B9" s="2">
        <v>49</v>
      </c>
      <c r="C9" s="3" t="s">
        <v>128</v>
      </c>
      <c r="D9" s="4">
        <v>0</v>
      </c>
      <c r="E9" s="4">
        <v>200</v>
      </c>
      <c r="F9" s="4">
        <v>0</v>
      </c>
      <c r="G9" s="5">
        <v>45331</v>
      </c>
      <c r="H9" s="2" t="s">
        <v>22</v>
      </c>
      <c r="I9" s="9" t="s">
        <v>129</v>
      </c>
      <c r="K9" s="2">
        <v>8</v>
      </c>
      <c r="L9" s="3" t="s">
        <v>12</v>
      </c>
      <c r="M9" s="4">
        <v>30</v>
      </c>
      <c r="N9" s="33">
        <v>45333</v>
      </c>
      <c r="O9" s="2" t="s">
        <v>13</v>
      </c>
      <c r="P9" s="34" t="s">
        <v>138</v>
      </c>
      <c r="Q9" t="s">
        <v>285</v>
      </c>
    </row>
    <row r="10" spans="2:17" x14ac:dyDescent="0.25">
      <c r="B10" s="2">
        <v>50</v>
      </c>
      <c r="C10" s="3" t="s">
        <v>78</v>
      </c>
      <c r="D10" s="4">
        <v>0</v>
      </c>
      <c r="E10" s="4">
        <v>100</v>
      </c>
      <c r="F10" s="4">
        <v>0</v>
      </c>
      <c r="G10" s="5">
        <v>45331</v>
      </c>
      <c r="H10" s="2" t="s">
        <v>22</v>
      </c>
      <c r="I10" s="9" t="s">
        <v>130</v>
      </c>
      <c r="K10" s="2">
        <v>9</v>
      </c>
      <c r="L10" s="3" t="s">
        <v>66</v>
      </c>
      <c r="M10" s="4">
        <v>30</v>
      </c>
      <c r="N10" s="33">
        <v>45343</v>
      </c>
      <c r="O10" s="2" t="s">
        <v>22</v>
      </c>
      <c r="P10" s="29" t="s">
        <v>166</v>
      </c>
      <c r="Q10" t="s">
        <v>285</v>
      </c>
    </row>
    <row r="11" spans="2:17" x14ac:dyDescent="0.25">
      <c r="B11" s="2">
        <v>51</v>
      </c>
      <c r="C11" s="3" t="s">
        <v>131</v>
      </c>
      <c r="D11" s="4">
        <v>0</v>
      </c>
      <c r="E11" s="4">
        <v>200</v>
      </c>
      <c r="F11" s="4">
        <v>0</v>
      </c>
      <c r="G11" s="5">
        <v>45332</v>
      </c>
      <c r="H11" s="2" t="s">
        <v>13</v>
      </c>
      <c r="I11" s="9" t="s">
        <v>132</v>
      </c>
      <c r="L11" s="7" t="s">
        <v>6</v>
      </c>
      <c r="M11" s="8">
        <f>SUM(M5:M10)</f>
        <v>180</v>
      </c>
    </row>
    <row r="12" spans="2:17" x14ac:dyDescent="0.25">
      <c r="B12" s="2">
        <v>52</v>
      </c>
      <c r="C12" s="3" t="s">
        <v>119</v>
      </c>
      <c r="D12" s="4">
        <v>0</v>
      </c>
      <c r="E12" s="4">
        <v>200</v>
      </c>
      <c r="F12" s="4">
        <v>0</v>
      </c>
      <c r="G12" s="5">
        <v>45332</v>
      </c>
      <c r="H12" s="2" t="s">
        <v>22</v>
      </c>
      <c r="I12" s="9" t="s">
        <v>134</v>
      </c>
    </row>
    <row r="13" spans="2:17" x14ac:dyDescent="0.25">
      <c r="B13" s="2">
        <v>53</v>
      </c>
      <c r="C13" s="3" t="s">
        <v>28</v>
      </c>
      <c r="D13" s="4">
        <v>0</v>
      </c>
      <c r="E13" s="4">
        <v>200</v>
      </c>
      <c r="F13" s="4">
        <v>0</v>
      </c>
      <c r="G13" s="5">
        <v>45332</v>
      </c>
      <c r="H13" s="2" t="s">
        <v>8</v>
      </c>
      <c r="I13" s="9" t="s">
        <v>135</v>
      </c>
    </row>
    <row r="14" spans="2:17" x14ac:dyDescent="0.25">
      <c r="B14" s="2">
        <v>54</v>
      </c>
      <c r="C14" s="3" t="s">
        <v>17</v>
      </c>
      <c r="D14" s="4">
        <v>0</v>
      </c>
      <c r="E14" s="4">
        <v>200</v>
      </c>
      <c r="F14" s="4">
        <v>0</v>
      </c>
      <c r="G14" s="5">
        <v>45332</v>
      </c>
      <c r="H14" s="2" t="s">
        <v>8</v>
      </c>
      <c r="I14" s="9" t="s">
        <v>137</v>
      </c>
    </row>
    <row r="15" spans="2:17" x14ac:dyDescent="0.25">
      <c r="B15" s="2">
        <v>55</v>
      </c>
      <c r="C15" s="3" t="s">
        <v>30</v>
      </c>
      <c r="D15" s="4">
        <v>0</v>
      </c>
      <c r="E15" s="4">
        <v>200</v>
      </c>
      <c r="F15" s="4">
        <v>0</v>
      </c>
      <c r="G15" s="5">
        <v>45332</v>
      </c>
      <c r="H15" s="2" t="s">
        <v>22</v>
      </c>
      <c r="I15" s="9" t="s">
        <v>136</v>
      </c>
    </row>
    <row r="16" spans="2:17" x14ac:dyDescent="0.25">
      <c r="B16" s="2">
        <v>56</v>
      </c>
      <c r="C16" s="3" t="s">
        <v>12</v>
      </c>
      <c r="D16" s="4">
        <v>0</v>
      </c>
      <c r="E16" s="4">
        <v>200</v>
      </c>
      <c r="F16" s="4">
        <v>0</v>
      </c>
      <c r="G16" s="5">
        <v>45333</v>
      </c>
      <c r="H16" s="2" t="s">
        <v>13</v>
      </c>
      <c r="I16" s="2" t="s">
        <v>139</v>
      </c>
    </row>
    <row r="17" spans="2:16" x14ac:dyDescent="0.25">
      <c r="B17" s="2">
        <v>57</v>
      </c>
      <c r="C17" s="3" t="s">
        <v>11</v>
      </c>
      <c r="D17" s="4">
        <v>0</v>
      </c>
      <c r="E17" s="4">
        <v>200</v>
      </c>
      <c r="F17" s="4">
        <v>0</v>
      </c>
      <c r="G17" s="5">
        <v>45333</v>
      </c>
      <c r="H17" s="2" t="s">
        <v>5</v>
      </c>
      <c r="I17" s="9" t="s">
        <v>140</v>
      </c>
    </row>
    <row r="18" spans="2:16" x14ac:dyDescent="0.25">
      <c r="B18" s="2">
        <v>58</v>
      </c>
      <c r="C18" s="3" t="s">
        <v>33</v>
      </c>
      <c r="D18" s="4">
        <v>0</v>
      </c>
      <c r="E18" s="4">
        <v>200</v>
      </c>
      <c r="F18" s="4">
        <v>0</v>
      </c>
      <c r="G18" s="5">
        <v>45333</v>
      </c>
      <c r="H18" s="2" t="s">
        <v>13</v>
      </c>
      <c r="I18" s="9" t="s">
        <v>143</v>
      </c>
    </row>
    <row r="19" spans="2:16" x14ac:dyDescent="0.25">
      <c r="B19" s="2">
        <v>59</v>
      </c>
      <c r="C19" s="3" t="s">
        <v>112</v>
      </c>
      <c r="D19" s="4">
        <v>0</v>
      </c>
      <c r="E19" s="4">
        <v>200</v>
      </c>
      <c r="F19" s="4">
        <v>0</v>
      </c>
      <c r="G19" s="5">
        <v>45333</v>
      </c>
      <c r="H19" s="2" t="s">
        <v>22</v>
      </c>
      <c r="I19" s="9" t="s">
        <v>144</v>
      </c>
    </row>
    <row r="20" spans="2:16" x14ac:dyDescent="0.25">
      <c r="B20" s="2">
        <v>60</v>
      </c>
      <c r="C20" s="3" t="s">
        <v>45</v>
      </c>
      <c r="D20" s="4">
        <v>0</v>
      </c>
      <c r="E20" s="4">
        <v>200</v>
      </c>
      <c r="F20" s="4">
        <v>0</v>
      </c>
      <c r="G20" s="5">
        <v>45333</v>
      </c>
      <c r="H20" s="2" t="s">
        <v>22</v>
      </c>
      <c r="I20" s="9" t="s">
        <v>146</v>
      </c>
    </row>
    <row r="21" spans="2:16" x14ac:dyDescent="0.25">
      <c r="B21" s="2">
        <v>61</v>
      </c>
      <c r="C21" s="3" t="s">
        <v>149</v>
      </c>
      <c r="D21" s="11">
        <v>120</v>
      </c>
      <c r="E21" s="11">
        <v>200</v>
      </c>
      <c r="F21" s="4">
        <v>0</v>
      </c>
      <c r="G21" s="5">
        <v>45333</v>
      </c>
      <c r="H21" s="2" t="s">
        <v>22</v>
      </c>
      <c r="I21" s="9" t="s">
        <v>147</v>
      </c>
    </row>
    <row r="22" spans="2:16" x14ac:dyDescent="0.25">
      <c r="B22" s="2">
        <v>62</v>
      </c>
      <c r="C22" s="3" t="s">
        <v>99</v>
      </c>
      <c r="D22" s="4">
        <v>0</v>
      </c>
      <c r="E22" s="4">
        <v>200</v>
      </c>
      <c r="F22" s="4">
        <v>0</v>
      </c>
      <c r="G22" s="5">
        <v>45335</v>
      </c>
      <c r="H22" s="2" t="s">
        <v>22</v>
      </c>
      <c r="I22" s="9" t="s">
        <v>150</v>
      </c>
      <c r="K22" s="98" t="s">
        <v>179</v>
      </c>
      <c r="L22" s="98"/>
      <c r="M22" s="98"/>
      <c r="N22" s="98"/>
      <c r="O22" s="98"/>
      <c r="P22" s="98"/>
    </row>
    <row r="23" spans="2:16" x14ac:dyDescent="0.25">
      <c r="B23" s="2">
        <v>63</v>
      </c>
      <c r="C23" s="3" t="s">
        <v>78</v>
      </c>
      <c r="D23" s="10">
        <v>0</v>
      </c>
      <c r="E23" s="4">
        <v>100</v>
      </c>
      <c r="F23" s="4">
        <v>0</v>
      </c>
      <c r="G23" s="5">
        <v>45335</v>
      </c>
      <c r="H23" s="2" t="s">
        <v>22</v>
      </c>
      <c r="I23" s="9" t="s">
        <v>151</v>
      </c>
      <c r="K23" s="6" t="s">
        <v>0</v>
      </c>
      <c r="L23" s="6" t="s">
        <v>1</v>
      </c>
      <c r="M23" s="6" t="s">
        <v>102</v>
      </c>
      <c r="N23" s="6" t="s">
        <v>2</v>
      </c>
      <c r="O23" s="6" t="s">
        <v>3</v>
      </c>
      <c r="P23" s="6" t="s">
        <v>10</v>
      </c>
    </row>
    <row r="24" spans="2:16" x14ac:dyDescent="0.25">
      <c r="B24" s="2">
        <v>64</v>
      </c>
      <c r="C24" s="3" t="s">
        <v>152</v>
      </c>
      <c r="D24" s="4">
        <v>120</v>
      </c>
      <c r="E24" s="4">
        <v>0</v>
      </c>
      <c r="F24" s="4">
        <v>0</v>
      </c>
      <c r="G24" s="5">
        <v>45341</v>
      </c>
      <c r="H24" s="2" t="s">
        <v>22</v>
      </c>
      <c r="I24" s="9" t="s">
        <v>153</v>
      </c>
      <c r="K24" s="2">
        <v>1</v>
      </c>
      <c r="L24" s="3" t="s">
        <v>87</v>
      </c>
      <c r="M24" s="4">
        <v>150</v>
      </c>
      <c r="N24" s="5">
        <v>45343</v>
      </c>
      <c r="O24" s="2" t="s">
        <v>5</v>
      </c>
      <c r="P24" s="2" t="s">
        <v>165</v>
      </c>
    </row>
    <row r="25" spans="2:16" x14ac:dyDescent="0.25">
      <c r="B25" s="2">
        <v>65</v>
      </c>
      <c r="C25" s="3" t="s">
        <v>87</v>
      </c>
      <c r="D25" s="4">
        <v>0</v>
      </c>
      <c r="E25" s="4">
        <v>0</v>
      </c>
      <c r="F25" s="4">
        <v>150</v>
      </c>
      <c r="G25" s="5">
        <v>45343</v>
      </c>
      <c r="H25" s="2" t="s">
        <v>5</v>
      </c>
      <c r="I25" s="2" t="s">
        <v>165</v>
      </c>
      <c r="K25" s="2">
        <v>2</v>
      </c>
      <c r="L25" s="3" t="s">
        <v>167</v>
      </c>
      <c r="M25" s="4">
        <v>150</v>
      </c>
      <c r="N25" s="5">
        <v>45344</v>
      </c>
      <c r="O25" s="2" t="s">
        <v>5</v>
      </c>
      <c r="P25" s="9" t="s">
        <v>168</v>
      </c>
    </row>
    <row r="26" spans="2:16" x14ac:dyDescent="0.25">
      <c r="B26" s="2">
        <v>66</v>
      </c>
      <c r="C26" s="3" t="s">
        <v>66</v>
      </c>
      <c r="D26" s="4">
        <v>0</v>
      </c>
      <c r="E26" s="4">
        <v>202.69</v>
      </c>
      <c r="F26" s="4">
        <v>0</v>
      </c>
      <c r="G26" s="5">
        <v>45343</v>
      </c>
      <c r="H26" s="2" t="s">
        <v>22</v>
      </c>
      <c r="I26" s="9" t="s">
        <v>166</v>
      </c>
      <c r="K26" s="2">
        <v>3</v>
      </c>
      <c r="L26" s="3" t="s">
        <v>64</v>
      </c>
      <c r="M26" s="4">
        <v>300</v>
      </c>
      <c r="N26" s="5">
        <v>45344</v>
      </c>
      <c r="O26" s="2" t="s">
        <v>22</v>
      </c>
      <c r="P26" s="9" t="s">
        <v>180</v>
      </c>
    </row>
    <row r="27" spans="2:16" x14ac:dyDescent="0.25">
      <c r="B27" s="2">
        <v>67</v>
      </c>
      <c r="C27" s="3" t="s">
        <v>167</v>
      </c>
      <c r="D27" s="4">
        <v>0</v>
      </c>
      <c r="E27" s="4">
        <v>0</v>
      </c>
      <c r="F27" s="4">
        <v>150</v>
      </c>
      <c r="G27" s="5">
        <v>45344</v>
      </c>
      <c r="H27" s="2" t="s">
        <v>5</v>
      </c>
      <c r="I27" s="9" t="s">
        <v>168</v>
      </c>
      <c r="L27" s="49" t="s">
        <v>6</v>
      </c>
      <c r="M27" s="50">
        <f>SUM(M24:M26)</f>
        <v>600</v>
      </c>
    </row>
    <row r="28" spans="2:16" x14ac:dyDescent="0.25">
      <c r="B28" s="2">
        <v>68</v>
      </c>
      <c r="C28" s="3" t="s">
        <v>64</v>
      </c>
      <c r="D28" s="4">
        <v>0</v>
      </c>
      <c r="E28" s="4">
        <v>200</v>
      </c>
      <c r="F28" s="4">
        <v>300</v>
      </c>
      <c r="G28" s="5">
        <v>45344</v>
      </c>
      <c r="H28" s="2" t="s">
        <v>22</v>
      </c>
      <c r="I28" s="9" t="s">
        <v>176</v>
      </c>
    </row>
    <row r="29" spans="2:16" x14ac:dyDescent="0.25">
      <c r="B29" s="2">
        <v>69</v>
      </c>
      <c r="C29" s="3" t="s">
        <v>40</v>
      </c>
      <c r="D29" s="4">
        <v>30</v>
      </c>
      <c r="E29" s="10">
        <v>0</v>
      </c>
      <c r="F29" s="4">
        <v>0</v>
      </c>
      <c r="G29" s="5">
        <v>45348</v>
      </c>
      <c r="H29" s="2" t="s">
        <v>22</v>
      </c>
      <c r="I29" s="9" t="s">
        <v>178</v>
      </c>
    </row>
    <row r="30" spans="2:16" ht="14.25" customHeight="1" x14ac:dyDescent="0.25">
      <c r="B30" s="2">
        <v>70</v>
      </c>
      <c r="C30" s="3" t="s">
        <v>70</v>
      </c>
      <c r="D30" s="4">
        <v>0</v>
      </c>
      <c r="E30" s="4">
        <v>240</v>
      </c>
      <c r="F30" s="4">
        <v>0</v>
      </c>
      <c r="G30" s="5">
        <v>45351</v>
      </c>
      <c r="H30" s="2" t="s">
        <v>22</v>
      </c>
      <c r="I30" s="9" t="s">
        <v>182</v>
      </c>
    </row>
    <row r="31" spans="2:16" ht="14.25" customHeight="1" x14ac:dyDescent="0.25">
      <c r="B31" s="2">
        <v>71</v>
      </c>
      <c r="C31" s="3" t="s">
        <v>183</v>
      </c>
      <c r="D31" s="4">
        <v>60</v>
      </c>
      <c r="E31" s="4">
        <v>0</v>
      </c>
      <c r="F31" s="4">
        <v>0</v>
      </c>
      <c r="G31" s="5">
        <v>45351</v>
      </c>
      <c r="H31" s="2" t="s">
        <v>5</v>
      </c>
      <c r="I31" s="9" t="s">
        <v>184</v>
      </c>
    </row>
    <row r="32" spans="2:16" x14ac:dyDescent="0.25">
      <c r="B32" s="2">
        <v>72</v>
      </c>
      <c r="C32" s="3" t="s">
        <v>4</v>
      </c>
      <c r="D32" s="4">
        <v>0</v>
      </c>
      <c r="E32" s="4">
        <v>200</v>
      </c>
      <c r="F32" s="4">
        <v>0</v>
      </c>
      <c r="G32" s="5">
        <v>45351</v>
      </c>
      <c r="H32" s="2" t="s">
        <v>5</v>
      </c>
      <c r="I32" s="9" t="s">
        <v>185</v>
      </c>
    </row>
    <row r="33" spans="3:13" x14ac:dyDescent="0.25">
      <c r="C33" s="7" t="s">
        <v>6</v>
      </c>
      <c r="D33" s="8">
        <f>SUM(D6:D32)</f>
        <v>690</v>
      </c>
      <c r="E33" s="8">
        <f>SUM(E6:E32)</f>
        <v>3651.89</v>
      </c>
      <c r="F33" s="8">
        <f>SUM(F6:F32)</f>
        <v>600</v>
      </c>
      <c r="G33" s="15">
        <f>SUM(D33:F33)</f>
        <v>4941.8899999999994</v>
      </c>
    </row>
    <row r="35" spans="3:13" x14ac:dyDescent="0.25">
      <c r="D35" s="52"/>
    </row>
    <row r="37" spans="3:13" x14ac:dyDescent="0.25">
      <c r="L37" s="6" t="s">
        <v>142</v>
      </c>
      <c r="M37" s="15">
        <f>+'ENE2024'!M47</f>
        <v>6466.33</v>
      </c>
    </row>
    <row r="39" spans="3:13" x14ac:dyDescent="0.25">
      <c r="L39" s="7" t="s">
        <v>127</v>
      </c>
      <c r="M39" s="15">
        <f>G33+M11</f>
        <v>5121.8899999999994</v>
      </c>
    </row>
    <row r="41" spans="3:13" x14ac:dyDescent="0.25">
      <c r="L41" s="7" t="s">
        <v>116</v>
      </c>
      <c r="M41" s="15">
        <f>M39+'ENE2024'!M49</f>
        <v>11588.22</v>
      </c>
    </row>
    <row r="45" spans="3:13" x14ac:dyDescent="0.25">
      <c r="C45" t="s">
        <v>171</v>
      </c>
      <c r="D45" s="1">
        <v>5</v>
      </c>
    </row>
    <row r="46" spans="3:13" x14ac:dyDescent="0.25">
      <c r="C46" t="s">
        <v>172</v>
      </c>
      <c r="D46" s="1">
        <v>1</v>
      </c>
      <c r="L46" t="s">
        <v>173</v>
      </c>
      <c r="M46" s="1">
        <f>D45+'ENE2024'!D56</f>
        <v>47</v>
      </c>
    </row>
    <row r="47" spans="3:13" x14ac:dyDescent="0.25">
      <c r="C47" t="s">
        <v>333</v>
      </c>
      <c r="D47" s="1">
        <v>1</v>
      </c>
      <c r="M47" s="1"/>
    </row>
    <row r="48" spans="3:13" x14ac:dyDescent="0.25">
      <c r="C48" t="s">
        <v>175</v>
      </c>
      <c r="D48" s="1">
        <v>18</v>
      </c>
      <c r="L48" t="s">
        <v>174</v>
      </c>
      <c r="M48" s="1">
        <v>3</v>
      </c>
    </row>
    <row r="49" spans="4:13" x14ac:dyDescent="0.25">
      <c r="D49" s="1"/>
    </row>
    <row r="50" spans="4:13" x14ac:dyDescent="0.25">
      <c r="D50" s="1"/>
      <c r="L50" t="s">
        <v>177</v>
      </c>
      <c r="M50" s="1">
        <v>18</v>
      </c>
    </row>
    <row r="51" spans="4:13" x14ac:dyDescent="0.25">
      <c r="D51" s="1"/>
    </row>
    <row r="52" spans="4:13" x14ac:dyDescent="0.25">
      <c r="D52" s="1"/>
    </row>
    <row r="53" spans="4:13" x14ac:dyDescent="0.25">
      <c r="D53" s="1"/>
    </row>
    <row r="54" spans="4:13" x14ac:dyDescent="0.25">
      <c r="D54" s="1"/>
    </row>
    <row r="55" spans="4:13" x14ac:dyDescent="0.25">
      <c r="D55" s="1"/>
    </row>
    <row r="56" spans="4:13" x14ac:dyDescent="0.25">
      <c r="D56" s="1"/>
    </row>
  </sheetData>
  <mergeCells count="3">
    <mergeCell ref="B2:I2"/>
    <mergeCell ref="K2:P2"/>
    <mergeCell ref="K22:P22"/>
  </mergeCells>
  <pageMargins left="0.7" right="0.7" top="0.75" bottom="0.75" header="0.3" footer="0.3"/>
  <ignoredErrors>
    <ignoredError sqref="I6:I7 I9:I11 I12:I13 I15 I18:I24 P5:P6 P10 I26 I29:I30 P26" numberStoredAsText="1"/>
  </ignoredError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5FA9-920D-4601-A6FC-14EEE1EACD62}">
  <dimension ref="B2:R34"/>
  <sheetViews>
    <sheetView zoomScale="80" zoomScaleNormal="80" workbookViewId="0">
      <selection activeCell="Q15" sqref="Q15"/>
    </sheetView>
  </sheetViews>
  <sheetFormatPr baseColWidth="10" defaultRowHeight="15" x14ac:dyDescent="0.25"/>
  <cols>
    <col min="1" max="1" width="1.85546875" customWidth="1"/>
    <col min="2" max="2" width="6.42578125" customWidth="1"/>
    <col min="3" max="3" width="32.7109375" customWidth="1"/>
    <col min="4" max="4" width="12.85546875" customWidth="1"/>
    <col min="5" max="5" width="11.85546875" customWidth="1"/>
    <col min="6" max="6" width="12" customWidth="1"/>
    <col min="7" max="7" width="12.28515625" customWidth="1"/>
    <col min="8" max="8" width="13.140625" customWidth="1"/>
    <col min="9" max="9" width="19.5703125" customWidth="1"/>
    <col min="10" max="10" width="3.140625" customWidth="1"/>
    <col min="11" max="11" width="6.140625" customWidth="1"/>
    <col min="12" max="12" width="25" customWidth="1"/>
    <col min="13" max="13" width="10.7109375" customWidth="1"/>
    <col min="14" max="14" width="12.140625" customWidth="1"/>
    <col min="15" max="15" width="13.85546875" customWidth="1"/>
    <col min="16" max="16" width="17" customWidth="1"/>
    <col min="18" max="18" width="14.28515625" customWidth="1"/>
  </cols>
  <sheetData>
    <row r="2" spans="2:18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8" x14ac:dyDescent="0.25">
      <c r="B3" s="6" t="s">
        <v>0</v>
      </c>
      <c r="C3" s="6" t="s">
        <v>1</v>
      </c>
      <c r="D3" s="6" t="s">
        <v>77</v>
      </c>
      <c r="E3" s="6" t="s">
        <v>47</v>
      </c>
      <c r="F3" s="12" t="s">
        <v>162</v>
      </c>
      <c r="G3" s="12" t="s">
        <v>76</v>
      </c>
      <c r="H3" s="6" t="s">
        <v>2</v>
      </c>
      <c r="I3" s="6" t="s">
        <v>3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8" x14ac:dyDescent="0.25">
      <c r="B4" s="2"/>
      <c r="C4" s="35" t="s">
        <v>181</v>
      </c>
      <c r="D4" s="36">
        <f>+'ENE2024'!D49+'FEB2024'!D33</f>
        <v>6030</v>
      </c>
      <c r="E4" s="36">
        <f>'ENE2024'!E49+'FEB2024'!E33</f>
        <v>4133.26</v>
      </c>
      <c r="F4" s="36">
        <f>+'FEB2024'!M27</f>
        <v>600</v>
      </c>
      <c r="G4" s="53">
        <f>+'FEB2024'!F4</f>
        <v>554.96</v>
      </c>
      <c r="H4" s="37">
        <v>45351</v>
      </c>
      <c r="I4" s="38" t="s">
        <v>5</v>
      </c>
      <c r="K4" s="2"/>
      <c r="L4" s="35" t="s">
        <v>126</v>
      </c>
      <c r="M4" s="36">
        <f>'ENE2024'!M7+'FEB2024'!M11</f>
        <v>270</v>
      </c>
      <c r="N4" s="37">
        <v>45351</v>
      </c>
      <c r="O4" s="38" t="s">
        <v>5</v>
      </c>
      <c r="P4" s="41"/>
    </row>
    <row r="5" spans="2:18" x14ac:dyDescent="0.25">
      <c r="B5" s="2"/>
      <c r="C5" s="6"/>
      <c r="D5" s="6" t="s">
        <v>77</v>
      </c>
      <c r="E5" s="6" t="s">
        <v>47</v>
      </c>
      <c r="F5" s="47" t="s">
        <v>162</v>
      </c>
      <c r="G5" s="6" t="s">
        <v>2</v>
      </c>
      <c r="H5" s="6" t="s">
        <v>3</v>
      </c>
      <c r="I5" s="6" t="s">
        <v>10</v>
      </c>
      <c r="K5" s="2">
        <v>10</v>
      </c>
      <c r="L5" s="3" t="s">
        <v>190</v>
      </c>
      <c r="M5" s="4">
        <v>35</v>
      </c>
      <c r="N5" s="33">
        <v>45358</v>
      </c>
      <c r="O5" s="2" t="s">
        <v>5</v>
      </c>
      <c r="P5" s="3" t="s">
        <v>191</v>
      </c>
      <c r="Q5" t="s">
        <v>285</v>
      </c>
    </row>
    <row r="6" spans="2:18" ht="15" customHeight="1" x14ac:dyDescent="0.25">
      <c r="B6" s="2">
        <v>73</v>
      </c>
      <c r="C6" s="3" t="s">
        <v>121</v>
      </c>
      <c r="D6" s="4">
        <v>0</v>
      </c>
      <c r="E6" s="4">
        <v>200</v>
      </c>
      <c r="F6" s="4">
        <v>0</v>
      </c>
      <c r="G6" s="5">
        <v>45355</v>
      </c>
      <c r="H6" s="2" t="s">
        <v>13</v>
      </c>
      <c r="I6" s="54" t="s">
        <v>186</v>
      </c>
      <c r="K6" s="2">
        <v>11</v>
      </c>
      <c r="L6" s="3" t="s">
        <v>197</v>
      </c>
      <c r="M6" s="4">
        <v>0</v>
      </c>
      <c r="N6" s="33">
        <v>45358</v>
      </c>
      <c r="O6" s="2" t="s">
        <v>8</v>
      </c>
      <c r="P6" s="29" t="s">
        <v>198</v>
      </c>
      <c r="Q6" t="s">
        <v>253</v>
      </c>
      <c r="R6" t="s">
        <v>260</v>
      </c>
    </row>
    <row r="7" spans="2:18" ht="15" customHeight="1" x14ac:dyDescent="0.25">
      <c r="B7" s="2">
        <v>74</v>
      </c>
      <c r="C7" s="3" t="s">
        <v>187</v>
      </c>
      <c r="D7" s="4">
        <v>120</v>
      </c>
      <c r="E7" s="4">
        <v>0</v>
      </c>
      <c r="F7" s="4">
        <v>0</v>
      </c>
      <c r="G7" s="5">
        <v>45356</v>
      </c>
      <c r="H7" s="2" t="s">
        <v>5</v>
      </c>
      <c r="I7" s="54" t="s">
        <v>188</v>
      </c>
      <c r="K7" s="2">
        <v>12</v>
      </c>
      <c r="L7" s="3" t="s">
        <v>216</v>
      </c>
      <c r="M7" s="4">
        <v>0</v>
      </c>
      <c r="N7" s="33">
        <v>45363</v>
      </c>
      <c r="O7" s="2" t="s">
        <v>22</v>
      </c>
      <c r="P7" s="29" t="s">
        <v>217</v>
      </c>
      <c r="Q7" t="s">
        <v>253</v>
      </c>
      <c r="R7" t="s">
        <v>260</v>
      </c>
    </row>
    <row r="8" spans="2:18" ht="15" customHeight="1" x14ac:dyDescent="0.25">
      <c r="B8" s="2">
        <v>75</v>
      </c>
      <c r="C8" s="3" t="s">
        <v>19</v>
      </c>
      <c r="D8" s="4">
        <v>0</v>
      </c>
      <c r="E8" s="4">
        <v>200</v>
      </c>
      <c r="F8" s="4">
        <v>0</v>
      </c>
      <c r="G8" s="5">
        <v>45358</v>
      </c>
      <c r="H8" s="2" t="s">
        <v>5</v>
      </c>
      <c r="I8" s="54" t="s">
        <v>189</v>
      </c>
      <c r="K8" s="2">
        <v>13</v>
      </c>
      <c r="L8" s="3" t="s">
        <v>247</v>
      </c>
      <c r="M8" s="4">
        <v>35</v>
      </c>
      <c r="N8" s="33">
        <v>45367</v>
      </c>
      <c r="O8" s="2" t="s">
        <v>5</v>
      </c>
      <c r="P8" s="3" t="s">
        <v>248</v>
      </c>
      <c r="Q8" t="s">
        <v>285</v>
      </c>
      <c r="R8" s="56" t="s">
        <v>290</v>
      </c>
    </row>
    <row r="9" spans="2:18" ht="15" customHeight="1" x14ac:dyDescent="0.25">
      <c r="B9" s="2">
        <v>76</v>
      </c>
      <c r="C9" s="3" t="s">
        <v>167</v>
      </c>
      <c r="D9" s="4">
        <v>0</v>
      </c>
      <c r="E9" s="4">
        <v>0</v>
      </c>
      <c r="F9" s="4">
        <v>150</v>
      </c>
      <c r="G9" s="5">
        <v>45358</v>
      </c>
      <c r="H9" s="2" t="s">
        <v>5</v>
      </c>
      <c r="I9" s="34" t="s">
        <v>199</v>
      </c>
      <c r="K9" s="2">
        <v>14</v>
      </c>
      <c r="L9" s="3" t="s">
        <v>247</v>
      </c>
      <c r="M9" s="4">
        <v>35</v>
      </c>
      <c r="N9" s="33">
        <v>45367</v>
      </c>
      <c r="O9" s="2" t="s">
        <v>5</v>
      </c>
      <c r="P9" s="3" t="s">
        <v>249</v>
      </c>
      <c r="Q9" t="s">
        <v>285</v>
      </c>
      <c r="R9" s="56" t="s">
        <v>290</v>
      </c>
    </row>
    <row r="10" spans="2:18" ht="15" customHeight="1" x14ac:dyDescent="0.25">
      <c r="B10" s="2">
        <v>77</v>
      </c>
      <c r="C10" s="3" t="s">
        <v>152</v>
      </c>
      <c r="D10" s="4">
        <v>0</v>
      </c>
      <c r="E10" s="4">
        <v>200</v>
      </c>
      <c r="F10" s="4">
        <v>0</v>
      </c>
      <c r="G10" s="5">
        <v>45359</v>
      </c>
      <c r="H10" s="2" t="s">
        <v>22</v>
      </c>
      <c r="I10" s="54" t="s">
        <v>202</v>
      </c>
      <c r="K10" s="2">
        <v>15</v>
      </c>
      <c r="L10" s="3" t="s">
        <v>250</v>
      </c>
      <c r="M10" s="4">
        <v>0</v>
      </c>
      <c r="N10" s="33">
        <v>45367</v>
      </c>
      <c r="O10" s="2" t="s">
        <v>5</v>
      </c>
      <c r="P10" s="29" t="s">
        <v>251</v>
      </c>
      <c r="Q10" t="s">
        <v>253</v>
      </c>
      <c r="R10" t="s">
        <v>260</v>
      </c>
    </row>
    <row r="11" spans="2:18" ht="15" customHeight="1" x14ac:dyDescent="0.25">
      <c r="B11" s="2">
        <v>78</v>
      </c>
      <c r="C11" s="3" t="s">
        <v>167</v>
      </c>
      <c r="D11" s="4">
        <v>0</v>
      </c>
      <c r="E11" s="4">
        <v>200</v>
      </c>
      <c r="F11" s="4">
        <v>0</v>
      </c>
      <c r="G11" s="5">
        <v>45360</v>
      </c>
      <c r="H11" s="2" t="s">
        <v>5</v>
      </c>
      <c r="I11" s="54" t="s">
        <v>203</v>
      </c>
      <c r="K11" s="2">
        <v>16</v>
      </c>
      <c r="L11" s="3" t="s">
        <v>261</v>
      </c>
      <c r="M11" s="4">
        <v>0</v>
      </c>
      <c r="N11" s="33">
        <v>45367</v>
      </c>
      <c r="O11" s="2" t="s">
        <v>13</v>
      </c>
      <c r="P11" s="3" t="s">
        <v>262</v>
      </c>
      <c r="Q11" t="s">
        <v>253</v>
      </c>
      <c r="R11" t="s">
        <v>260</v>
      </c>
    </row>
    <row r="12" spans="2:18" ht="15" customHeight="1" x14ac:dyDescent="0.25">
      <c r="B12" s="2">
        <v>79</v>
      </c>
      <c r="C12" s="3" t="s">
        <v>204</v>
      </c>
      <c r="D12" s="4">
        <v>120</v>
      </c>
      <c r="E12" s="4">
        <v>223.7</v>
      </c>
      <c r="F12" s="4">
        <v>0</v>
      </c>
      <c r="G12" s="5">
        <v>45362</v>
      </c>
      <c r="H12" s="2" t="s">
        <v>8</v>
      </c>
      <c r="I12" s="54" t="s">
        <v>208</v>
      </c>
      <c r="K12" s="2">
        <v>17</v>
      </c>
      <c r="L12" s="3" t="s">
        <v>250</v>
      </c>
      <c r="M12" s="4">
        <v>35</v>
      </c>
      <c r="N12" s="33">
        <v>45367</v>
      </c>
      <c r="O12" s="2" t="s">
        <v>5</v>
      </c>
      <c r="P12" s="29" t="s">
        <v>251</v>
      </c>
      <c r="Q12" t="s">
        <v>285</v>
      </c>
    </row>
    <row r="13" spans="2:18" ht="15" customHeight="1" x14ac:dyDescent="0.25">
      <c r="B13" s="2">
        <v>80</v>
      </c>
      <c r="C13" s="3" t="s">
        <v>187</v>
      </c>
      <c r="D13" s="4">
        <v>0</v>
      </c>
      <c r="E13" s="4">
        <v>300</v>
      </c>
      <c r="F13" s="4">
        <v>0</v>
      </c>
      <c r="G13" s="5">
        <v>45362</v>
      </c>
      <c r="H13" s="2" t="s">
        <v>22</v>
      </c>
      <c r="I13" s="54" t="s">
        <v>212</v>
      </c>
      <c r="L13" s="7" t="s">
        <v>6</v>
      </c>
      <c r="M13" s="8">
        <f>SUM(M5:M12)</f>
        <v>140</v>
      </c>
    </row>
    <row r="14" spans="2:18" ht="15" customHeight="1" x14ac:dyDescent="0.25">
      <c r="B14" s="2">
        <v>81</v>
      </c>
      <c r="C14" s="3" t="s">
        <v>209</v>
      </c>
      <c r="D14" s="4">
        <v>0</v>
      </c>
      <c r="E14" s="4">
        <v>200</v>
      </c>
      <c r="F14" s="4">
        <v>0</v>
      </c>
      <c r="G14" s="5">
        <v>45363</v>
      </c>
      <c r="H14" s="2" t="s">
        <v>22</v>
      </c>
      <c r="I14" s="54" t="s">
        <v>213</v>
      </c>
    </row>
    <row r="15" spans="2:18" ht="15" customHeight="1" x14ac:dyDescent="0.25">
      <c r="B15" s="2">
        <v>82</v>
      </c>
      <c r="C15" s="3" t="s">
        <v>81</v>
      </c>
      <c r="D15" s="4">
        <v>0</v>
      </c>
      <c r="E15" s="4">
        <v>0</v>
      </c>
      <c r="F15" s="4">
        <v>300</v>
      </c>
      <c r="G15" s="5">
        <v>45363</v>
      </c>
      <c r="H15" s="2" t="s">
        <v>22</v>
      </c>
      <c r="I15" s="54" t="s">
        <v>214</v>
      </c>
    </row>
    <row r="16" spans="2:18" ht="15" customHeight="1" x14ac:dyDescent="0.25">
      <c r="B16" s="2">
        <v>83</v>
      </c>
      <c r="C16" s="3" t="s">
        <v>87</v>
      </c>
      <c r="D16" s="4">
        <v>0</v>
      </c>
      <c r="E16" s="4">
        <v>0</v>
      </c>
      <c r="F16" s="4">
        <v>150</v>
      </c>
      <c r="G16" s="5">
        <v>45363</v>
      </c>
      <c r="H16" s="2" t="s">
        <v>5</v>
      </c>
      <c r="I16" s="54" t="s">
        <v>215</v>
      </c>
    </row>
    <row r="17" spans="2:16" ht="15" customHeight="1" x14ac:dyDescent="0.25">
      <c r="B17" s="2">
        <v>84</v>
      </c>
      <c r="C17" s="3" t="s">
        <v>220</v>
      </c>
      <c r="D17" s="4">
        <v>0</v>
      </c>
      <c r="E17" s="4">
        <v>250</v>
      </c>
      <c r="F17" s="4">
        <v>0</v>
      </c>
      <c r="G17" s="5">
        <v>45364</v>
      </c>
      <c r="H17" s="2" t="s">
        <v>5</v>
      </c>
      <c r="I17" s="54" t="s">
        <v>221</v>
      </c>
    </row>
    <row r="18" spans="2:16" ht="15" customHeight="1" x14ac:dyDescent="0.25">
      <c r="B18" s="2">
        <v>85</v>
      </c>
      <c r="C18" s="3" t="s">
        <v>227</v>
      </c>
      <c r="D18" s="4">
        <v>0</v>
      </c>
      <c r="E18" s="4">
        <v>724</v>
      </c>
      <c r="F18" s="4">
        <v>0</v>
      </c>
      <c r="G18" s="5">
        <v>45364</v>
      </c>
      <c r="H18" s="2" t="s">
        <v>5</v>
      </c>
      <c r="I18" s="54" t="s">
        <v>228</v>
      </c>
    </row>
    <row r="19" spans="2:16" ht="15" customHeight="1" x14ac:dyDescent="0.25">
      <c r="B19" s="2">
        <v>86</v>
      </c>
      <c r="C19" s="3" t="s">
        <v>229</v>
      </c>
      <c r="D19" s="4">
        <v>120</v>
      </c>
      <c r="E19" s="4">
        <v>1</v>
      </c>
      <c r="F19" s="4">
        <v>0</v>
      </c>
      <c r="G19" s="5">
        <v>45364</v>
      </c>
      <c r="H19" s="2" t="s">
        <v>5</v>
      </c>
      <c r="I19" s="54" t="s">
        <v>230</v>
      </c>
      <c r="K19" s="99" t="s">
        <v>179</v>
      </c>
      <c r="L19" s="100"/>
      <c r="M19" s="100"/>
      <c r="N19" s="100"/>
      <c r="O19" s="100"/>
      <c r="P19" s="101"/>
    </row>
    <row r="20" spans="2:16" ht="15" customHeight="1" x14ac:dyDescent="0.25">
      <c r="B20" s="2">
        <v>87</v>
      </c>
      <c r="C20" s="3" t="s">
        <v>252</v>
      </c>
      <c r="D20" s="4">
        <v>0</v>
      </c>
      <c r="E20" s="4">
        <v>363.86</v>
      </c>
      <c r="F20" s="4">
        <v>0</v>
      </c>
      <c r="G20" s="5">
        <v>45369</v>
      </c>
      <c r="H20" s="2" t="s">
        <v>5</v>
      </c>
      <c r="I20" s="54" t="s">
        <v>244</v>
      </c>
      <c r="K20" s="6" t="s">
        <v>0</v>
      </c>
      <c r="L20" s="6" t="s">
        <v>1</v>
      </c>
      <c r="M20" s="6" t="s">
        <v>102</v>
      </c>
      <c r="N20" s="6" t="s">
        <v>2</v>
      </c>
      <c r="O20" s="6" t="s">
        <v>3</v>
      </c>
      <c r="P20" s="6" t="s">
        <v>10</v>
      </c>
    </row>
    <row r="21" spans="2:16" ht="15" customHeight="1" x14ac:dyDescent="0.25">
      <c r="B21" s="2">
        <v>88</v>
      </c>
      <c r="C21" s="3" t="s">
        <v>245</v>
      </c>
      <c r="D21" s="11">
        <v>120</v>
      </c>
      <c r="E21" s="11">
        <v>0</v>
      </c>
      <c r="F21" s="4">
        <v>0</v>
      </c>
      <c r="G21" s="5">
        <v>45369</v>
      </c>
      <c r="H21" s="2" t="s">
        <v>5</v>
      </c>
      <c r="I21" s="54" t="s">
        <v>246</v>
      </c>
      <c r="K21" s="2"/>
      <c r="L21" s="35" t="s">
        <v>126</v>
      </c>
      <c r="M21" s="36">
        <f>+'FEB2024'!M27</f>
        <v>600</v>
      </c>
      <c r="N21" s="37">
        <v>45351</v>
      </c>
      <c r="O21" s="38" t="s">
        <v>5</v>
      </c>
      <c r="P21" s="41"/>
    </row>
    <row r="22" spans="2:16" ht="15" customHeight="1" x14ac:dyDescent="0.25">
      <c r="B22" s="2">
        <v>89</v>
      </c>
      <c r="C22" s="3" t="s">
        <v>264</v>
      </c>
      <c r="D22" s="4">
        <v>0</v>
      </c>
      <c r="E22" s="4">
        <v>100</v>
      </c>
      <c r="F22" s="4">
        <v>0</v>
      </c>
      <c r="G22" s="5">
        <v>45370</v>
      </c>
      <c r="H22" s="2" t="s">
        <v>22</v>
      </c>
      <c r="I22" s="54" t="s">
        <v>265</v>
      </c>
      <c r="K22" s="2">
        <v>4</v>
      </c>
      <c r="L22" s="3" t="s">
        <v>167</v>
      </c>
      <c r="M22" s="4">
        <v>150</v>
      </c>
      <c r="N22" s="5">
        <v>45358</v>
      </c>
      <c r="O22" s="2" t="s">
        <v>5</v>
      </c>
      <c r="P22" s="2" t="s">
        <v>199</v>
      </c>
    </row>
    <row r="23" spans="2:16" ht="15" customHeight="1" x14ac:dyDescent="0.25">
      <c r="B23" s="2">
        <v>90</v>
      </c>
      <c r="C23" s="3" t="s">
        <v>209</v>
      </c>
      <c r="D23" s="10">
        <v>0</v>
      </c>
      <c r="E23" s="4">
        <v>0</v>
      </c>
      <c r="F23" s="4">
        <v>300</v>
      </c>
      <c r="G23" s="33">
        <v>45374</v>
      </c>
      <c r="H23" s="2" t="s">
        <v>22</v>
      </c>
      <c r="I23" s="34">
        <v>12219540</v>
      </c>
      <c r="K23" s="2">
        <v>5</v>
      </c>
      <c r="L23" s="3" t="s">
        <v>81</v>
      </c>
      <c r="M23" s="4">
        <v>300</v>
      </c>
      <c r="N23" s="5">
        <v>45363</v>
      </c>
      <c r="O23" s="2" t="s">
        <v>22</v>
      </c>
      <c r="P23" s="54" t="s">
        <v>214</v>
      </c>
    </row>
    <row r="24" spans="2:16" ht="15" customHeight="1" x14ac:dyDescent="0.25">
      <c r="B24" s="2">
        <v>91</v>
      </c>
      <c r="C24" s="3" t="s">
        <v>287</v>
      </c>
      <c r="D24" s="4">
        <v>120</v>
      </c>
      <c r="E24" s="4">
        <v>0</v>
      </c>
      <c r="F24" s="4">
        <v>0</v>
      </c>
      <c r="G24" s="5">
        <v>45378</v>
      </c>
      <c r="H24" s="2" t="s">
        <v>22</v>
      </c>
      <c r="I24" s="54" t="s">
        <v>288</v>
      </c>
      <c r="K24" s="2">
        <v>6</v>
      </c>
      <c r="L24" s="3" t="s">
        <v>87</v>
      </c>
      <c r="M24" s="4">
        <v>150</v>
      </c>
      <c r="N24" s="5">
        <v>45363</v>
      </c>
      <c r="O24" s="2" t="s">
        <v>5</v>
      </c>
      <c r="P24" s="54" t="s">
        <v>215</v>
      </c>
    </row>
    <row r="25" spans="2:16" ht="15" customHeight="1" x14ac:dyDescent="0.25">
      <c r="B25" s="2">
        <v>92</v>
      </c>
      <c r="C25" s="3" t="s">
        <v>21</v>
      </c>
      <c r="D25" s="4">
        <v>0</v>
      </c>
      <c r="E25" s="4">
        <v>200</v>
      </c>
      <c r="F25" s="4">
        <v>0</v>
      </c>
      <c r="G25" s="5">
        <v>45378</v>
      </c>
      <c r="H25" s="2" t="s">
        <v>22</v>
      </c>
      <c r="I25" s="34">
        <v>8381860</v>
      </c>
      <c r="K25" s="2">
        <v>7</v>
      </c>
      <c r="L25" s="3" t="s">
        <v>209</v>
      </c>
      <c r="M25" s="4">
        <v>300</v>
      </c>
      <c r="N25" s="33">
        <v>45374</v>
      </c>
      <c r="O25" s="2" t="s">
        <v>22</v>
      </c>
      <c r="P25" s="34">
        <v>12219540</v>
      </c>
    </row>
    <row r="26" spans="2:16" x14ac:dyDescent="0.25">
      <c r="C26" s="7" t="s">
        <v>6</v>
      </c>
      <c r="D26" s="8">
        <f>SUM(D6:D25)</f>
        <v>600</v>
      </c>
      <c r="E26" s="8">
        <f>SUM(E6:E25)</f>
        <v>3162.56</v>
      </c>
      <c r="F26" s="8">
        <f>SUM(F6:F25)</f>
        <v>900</v>
      </c>
      <c r="G26" s="15">
        <f>SUM(D26:F26)</f>
        <v>4662.5599999999995</v>
      </c>
      <c r="K26" s="2">
        <v>8</v>
      </c>
      <c r="L26" s="3"/>
      <c r="M26" s="4"/>
      <c r="N26" s="3"/>
      <c r="O26" s="3"/>
      <c r="P26" s="3"/>
    </row>
    <row r="27" spans="2:16" x14ac:dyDescent="0.25">
      <c r="L27" s="49" t="s">
        <v>6</v>
      </c>
      <c r="M27" s="50">
        <f>SUM(M22:M26)</f>
        <v>900</v>
      </c>
    </row>
    <row r="28" spans="2:16" x14ac:dyDescent="0.25">
      <c r="D28" s="52"/>
    </row>
    <row r="30" spans="2:16" x14ac:dyDescent="0.25">
      <c r="D30" s="1"/>
      <c r="L30" s="12" t="s">
        <v>205</v>
      </c>
      <c r="M30" s="15">
        <f>+'ENE2024'!M47</f>
        <v>6466.33</v>
      </c>
    </row>
    <row r="31" spans="2:16" x14ac:dyDescent="0.25">
      <c r="C31" t="s">
        <v>171</v>
      </c>
      <c r="D31" s="1">
        <v>5</v>
      </c>
      <c r="L31" s="55"/>
    </row>
    <row r="32" spans="2:16" x14ac:dyDescent="0.25">
      <c r="C32" t="s">
        <v>172</v>
      </c>
      <c r="D32" s="1">
        <v>0</v>
      </c>
      <c r="L32" s="12" t="s">
        <v>206</v>
      </c>
      <c r="M32" s="15">
        <f>+'FEB2024'!M39</f>
        <v>5121.8899999999994</v>
      </c>
    </row>
    <row r="33" spans="3:13" x14ac:dyDescent="0.25">
      <c r="C33" t="s">
        <v>333</v>
      </c>
      <c r="D33" s="1">
        <v>0</v>
      </c>
      <c r="L33" s="55"/>
    </row>
    <row r="34" spans="3:13" x14ac:dyDescent="0.25">
      <c r="C34" t="s">
        <v>175</v>
      </c>
      <c r="D34" s="1">
        <v>12</v>
      </c>
      <c r="L34" s="12" t="s">
        <v>207</v>
      </c>
      <c r="M34" s="15">
        <f>+G26+M13</f>
        <v>4802.5599999999995</v>
      </c>
    </row>
  </sheetData>
  <mergeCells count="3">
    <mergeCell ref="B2:I2"/>
    <mergeCell ref="K2:P2"/>
    <mergeCell ref="K19:P19"/>
  </mergeCells>
  <pageMargins left="0.7" right="0.7" top="0.75" bottom="0.75" header="0.3" footer="0.3"/>
  <ignoredErrors>
    <ignoredError sqref="P6:P7 I10 I12 I13:I16 P10 I21:I22 P12 I24" numberStoredAsText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36B8-12D6-46BB-A34D-B616ED5D8E7A}">
  <dimension ref="B2:Q33"/>
  <sheetViews>
    <sheetView zoomScale="80" zoomScaleNormal="80" workbookViewId="0">
      <selection activeCell="C26" sqref="C26"/>
    </sheetView>
  </sheetViews>
  <sheetFormatPr baseColWidth="10" defaultRowHeight="15" x14ac:dyDescent="0.25"/>
  <cols>
    <col min="1" max="1" width="1.85546875" customWidth="1"/>
    <col min="2" max="2" width="6.42578125" customWidth="1"/>
    <col min="3" max="3" width="32.7109375" customWidth="1"/>
    <col min="4" max="4" width="12.85546875" customWidth="1"/>
    <col min="5" max="5" width="11.140625" customWidth="1"/>
    <col min="6" max="6" width="12" customWidth="1"/>
    <col min="7" max="7" width="12.28515625" customWidth="1"/>
    <col min="8" max="8" width="13.140625" customWidth="1"/>
    <col min="9" max="9" width="19.5703125" customWidth="1"/>
    <col min="10" max="10" width="3.140625" customWidth="1"/>
    <col min="11" max="11" width="6.140625" customWidth="1"/>
    <col min="12" max="12" width="25" customWidth="1"/>
    <col min="13" max="13" width="10.7109375" customWidth="1"/>
    <col min="14" max="14" width="12.140625" customWidth="1"/>
    <col min="15" max="15" width="13.85546875" customWidth="1"/>
    <col min="16" max="16" width="17" customWidth="1"/>
    <col min="18" max="18" width="14.28515625" customWidth="1"/>
  </cols>
  <sheetData>
    <row r="2" spans="2:17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7" x14ac:dyDescent="0.25">
      <c r="B3" s="6" t="s">
        <v>0</v>
      </c>
      <c r="C3" s="6" t="s">
        <v>1</v>
      </c>
      <c r="D3" s="6" t="s">
        <v>77</v>
      </c>
      <c r="E3" s="6" t="s">
        <v>47</v>
      </c>
      <c r="F3" s="12" t="s">
        <v>162</v>
      </c>
      <c r="G3" s="12" t="s">
        <v>76</v>
      </c>
      <c r="H3" s="6" t="s">
        <v>2</v>
      </c>
      <c r="I3" s="6" t="s">
        <v>3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7" x14ac:dyDescent="0.25">
      <c r="B4" s="2"/>
      <c r="C4" s="35" t="s">
        <v>181</v>
      </c>
      <c r="D4" s="36">
        <f>+'MAR2024'!D4+'MAR2024'!D26</f>
        <v>6630</v>
      </c>
      <c r="E4" s="36">
        <f>+'MAR2024'!E4+'MAR2024'!E26</f>
        <v>7295.82</v>
      </c>
      <c r="F4" s="36">
        <f>+'MAR2024'!F4+'MAR2024'!F26</f>
        <v>1500</v>
      </c>
      <c r="G4" s="36">
        <f>+'FEB2024'!F4</f>
        <v>554.96</v>
      </c>
      <c r="H4" s="37">
        <v>45382</v>
      </c>
      <c r="I4" s="38" t="s">
        <v>5</v>
      </c>
      <c r="K4" s="2"/>
      <c r="L4" s="35" t="s">
        <v>126</v>
      </c>
      <c r="M4" s="36">
        <f>+'MAR2024'!M13+'MAR2024'!M4</f>
        <v>410</v>
      </c>
      <c r="N4" s="37">
        <v>45382</v>
      </c>
      <c r="O4" s="38" t="s">
        <v>5</v>
      </c>
      <c r="P4" s="41"/>
    </row>
    <row r="5" spans="2:17" x14ac:dyDescent="0.25">
      <c r="B5" s="2"/>
      <c r="C5" s="6"/>
      <c r="D5" s="6" t="s">
        <v>77</v>
      </c>
      <c r="E5" s="6" t="s">
        <v>47</v>
      </c>
      <c r="F5" s="47" t="s">
        <v>162</v>
      </c>
      <c r="G5" s="6" t="s">
        <v>2</v>
      </c>
      <c r="H5" s="6" t="s">
        <v>3</v>
      </c>
      <c r="I5" s="6" t="s">
        <v>10</v>
      </c>
      <c r="K5" s="2">
        <v>18</v>
      </c>
      <c r="L5" s="3" t="s">
        <v>261</v>
      </c>
      <c r="M5" s="4">
        <v>35</v>
      </c>
      <c r="N5" s="33">
        <v>45393</v>
      </c>
      <c r="O5" s="2" t="s">
        <v>13</v>
      </c>
      <c r="P5" s="3" t="s">
        <v>330</v>
      </c>
      <c r="Q5" t="s">
        <v>285</v>
      </c>
    </row>
    <row r="6" spans="2:17" ht="15" customHeight="1" x14ac:dyDescent="0.25">
      <c r="B6" s="2">
        <v>93</v>
      </c>
      <c r="C6" s="3" t="s">
        <v>64</v>
      </c>
      <c r="D6" s="4">
        <v>0</v>
      </c>
      <c r="E6" s="4">
        <v>0</v>
      </c>
      <c r="F6" s="4">
        <v>300</v>
      </c>
      <c r="G6" s="5">
        <v>45383</v>
      </c>
      <c r="H6" s="2" t="s">
        <v>22</v>
      </c>
      <c r="I6" s="54" t="s">
        <v>292</v>
      </c>
      <c r="K6" s="2">
        <v>19</v>
      </c>
      <c r="L6" s="3" t="s">
        <v>311</v>
      </c>
      <c r="M6" s="4">
        <v>35</v>
      </c>
      <c r="N6" s="33">
        <v>45393</v>
      </c>
      <c r="O6" s="2" t="s">
        <v>8</v>
      </c>
      <c r="P6" s="54">
        <v>51917637</v>
      </c>
      <c r="Q6" t="s">
        <v>285</v>
      </c>
    </row>
    <row r="7" spans="2:17" ht="15" customHeight="1" x14ac:dyDescent="0.25">
      <c r="B7" s="2">
        <v>94</v>
      </c>
      <c r="C7" s="3" t="s">
        <v>296</v>
      </c>
      <c r="D7" s="4">
        <v>120</v>
      </c>
      <c r="E7" s="4">
        <v>0</v>
      </c>
      <c r="F7" s="4">
        <v>0</v>
      </c>
      <c r="G7" s="5">
        <v>45384</v>
      </c>
      <c r="H7" s="2" t="s">
        <v>22</v>
      </c>
      <c r="I7" s="54" t="s">
        <v>293</v>
      </c>
      <c r="K7" s="2">
        <v>20</v>
      </c>
      <c r="L7" s="3" t="s">
        <v>331</v>
      </c>
      <c r="M7" s="4">
        <v>35</v>
      </c>
      <c r="N7" s="33">
        <v>45393</v>
      </c>
      <c r="O7" s="2" t="s">
        <v>22</v>
      </c>
      <c r="P7" s="54">
        <v>1307875</v>
      </c>
      <c r="Q7" t="s">
        <v>285</v>
      </c>
    </row>
    <row r="8" spans="2:17" ht="15" customHeight="1" x14ac:dyDescent="0.25">
      <c r="B8" s="2">
        <v>95</v>
      </c>
      <c r="C8" s="3" t="s">
        <v>43</v>
      </c>
      <c r="D8" s="4">
        <v>0</v>
      </c>
      <c r="E8" s="4">
        <v>200</v>
      </c>
      <c r="F8" s="4">
        <v>0</v>
      </c>
      <c r="G8" s="5">
        <v>45384</v>
      </c>
      <c r="H8" s="2" t="s">
        <v>22</v>
      </c>
      <c r="I8" s="54" t="s">
        <v>295</v>
      </c>
      <c r="K8" s="2">
        <v>21</v>
      </c>
      <c r="L8" s="3" t="s">
        <v>332</v>
      </c>
      <c r="M8" s="4">
        <v>35</v>
      </c>
      <c r="N8" s="33">
        <v>45400</v>
      </c>
      <c r="O8" s="2" t="s">
        <v>22</v>
      </c>
      <c r="P8" s="34">
        <v>1130724</v>
      </c>
      <c r="Q8" t="s">
        <v>285</v>
      </c>
    </row>
    <row r="9" spans="2:17" ht="15" customHeight="1" x14ac:dyDescent="0.25">
      <c r="B9" s="2">
        <v>96</v>
      </c>
      <c r="C9" s="3" t="s">
        <v>183</v>
      </c>
      <c r="D9" s="4">
        <v>0</v>
      </c>
      <c r="E9" s="4">
        <v>0</v>
      </c>
      <c r="F9" s="4">
        <v>300</v>
      </c>
      <c r="G9" s="5">
        <v>45386</v>
      </c>
      <c r="H9" s="2" t="s">
        <v>5</v>
      </c>
      <c r="I9" s="34" t="s">
        <v>301</v>
      </c>
      <c r="L9" s="7" t="s">
        <v>6</v>
      </c>
      <c r="M9" s="8">
        <f>SUM(M5:M8)</f>
        <v>140</v>
      </c>
    </row>
    <row r="10" spans="2:17" ht="15" customHeight="1" x14ac:dyDescent="0.25">
      <c r="B10" s="2">
        <v>97</v>
      </c>
      <c r="C10" s="3" t="s">
        <v>303</v>
      </c>
      <c r="D10" s="4">
        <v>0</v>
      </c>
      <c r="E10" s="4">
        <v>200</v>
      </c>
      <c r="F10" s="4">
        <v>0</v>
      </c>
      <c r="G10" s="5">
        <v>45386</v>
      </c>
      <c r="H10" s="2" t="s">
        <v>5</v>
      </c>
      <c r="I10" s="34" t="s">
        <v>304</v>
      </c>
    </row>
    <row r="11" spans="2:17" ht="15" customHeight="1" x14ac:dyDescent="0.25">
      <c r="B11" s="2">
        <v>98</v>
      </c>
      <c r="C11" s="3" t="s">
        <v>29</v>
      </c>
      <c r="D11" s="10">
        <v>30</v>
      </c>
      <c r="E11" s="4">
        <v>0</v>
      </c>
      <c r="F11" s="4">
        <v>0</v>
      </c>
      <c r="G11" s="5">
        <v>45387</v>
      </c>
      <c r="H11" s="2" t="s">
        <v>22</v>
      </c>
      <c r="I11" s="54" t="s">
        <v>307</v>
      </c>
    </row>
    <row r="12" spans="2:17" ht="15" customHeight="1" x14ac:dyDescent="0.25">
      <c r="B12" s="2">
        <v>99</v>
      </c>
      <c r="C12" s="3" t="s">
        <v>308</v>
      </c>
      <c r="D12" s="10">
        <v>30</v>
      </c>
      <c r="E12" s="4">
        <v>0</v>
      </c>
      <c r="F12" s="4">
        <v>0</v>
      </c>
      <c r="G12" s="5">
        <v>45387</v>
      </c>
      <c r="H12" s="2" t="s">
        <v>8</v>
      </c>
      <c r="I12" s="54" t="s">
        <v>309</v>
      </c>
    </row>
    <row r="13" spans="2:17" ht="15" customHeight="1" x14ac:dyDescent="0.25">
      <c r="B13" s="2">
        <v>100</v>
      </c>
      <c r="C13" s="3" t="s">
        <v>312</v>
      </c>
      <c r="D13" s="4">
        <v>120</v>
      </c>
      <c r="E13" s="4">
        <v>0</v>
      </c>
      <c r="F13" s="4">
        <v>0</v>
      </c>
      <c r="G13" s="5">
        <v>45388</v>
      </c>
      <c r="H13" s="2" t="s">
        <v>5</v>
      </c>
      <c r="I13" s="54" t="s">
        <v>314</v>
      </c>
    </row>
    <row r="14" spans="2:17" ht="15" customHeight="1" x14ac:dyDescent="0.25">
      <c r="B14" s="2">
        <v>101</v>
      </c>
      <c r="C14" s="3" t="s">
        <v>325</v>
      </c>
      <c r="D14" s="4">
        <v>120</v>
      </c>
      <c r="E14" s="4">
        <v>0</v>
      </c>
      <c r="F14" s="4">
        <v>0</v>
      </c>
      <c r="G14" s="5">
        <v>45390</v>
      </c>
      <c r="H14" s="2" t="s">
        <v>22</v>
      </c>
      <c r="I14" s="54" t="s">
        <v>324</v>
      </c>
    </row>
    <row r="15" spans="2:17" ht="15" customHeight="1" x14ac:dyDescent="0.25">
      <c r="B15" s="2">
        <v>102</v>
      </c>
      <c r="C15" s="3" t="s">
        <v>80</v>
      </c>
      <c r="D15" s="4">
        <v>0</v>
      </c>
      <c r="E15" s="4">
        <v>222</v>
      </c>
      <c r="F15" s="4">
        <v>0</v>
      </c>
      <c r="G15" s="5">
        <v>45393</v>
      </c>
      <c r="H15" s="2" t="s">
        <v>22</v>
      </c>
      <c r="I15" s="54" t="s">
        <v>329</v>
      </c>
    </row>
    <row r="16" spans="2:17" ht="15" customHeight="1" x14ac:dyDescent="0.25">
      <c r="B16" s="2">
        <v>103</v>
      </c>
      <c r="C16" s="3" t="s">
        <v>335</v>
      </c>
      <c r="D16" s="4">
        <v>120</v>
      </c>
      <c r="E16" s="4">
        <v>0</v>
      </c>
      <c r="F16" s="4">
        <v>0</v>
      </c>
      <c r="G16" s="5">
        <v>45394</v>
      </c>
      <c r="H16" s="2" t="s">
        <v>22</v>
      </c>
      <c r="I16" s="54" t="s">
        <v>336</v>
      </c>
      <c r="K16" s="99" t="s">
        <v>179</v>
      </c>
      <c r="L16" s="100"/>
      <c r="M16" s="100"/>
      <c r="N16" s="100"/>
      <c r="O16" s="100"/>
      <c r="P16" s="101"/>
    </row>
    <row r="17" spans="2:16" ht="15" customHeight="1" x14ac:dyDescent="0.25">
      <c r="B17" s="2">
        <v>104</v>
      </c>
      <c r="C17" s="3" t="s">
        <v>339</v>
      </c>
      <c r="D17" s="4">
        <v>0</v>
      </c>
      <c r="E17" s="4">
        <v>50</v>
      </c>
      <c r="F17" s="4">
        <v>0</v>
      </c>
      <c r="G17" s="5">
        <v>45399</v>
      </c>
      <c r="H17" s="2" t="s">
        <v>5</v>
      </c>
      <c r="I17" s="54" t="s">
        <v>340</v>
      </c>
      <c r="K17" s="6" t="s">
        <v>0</v>
      </c>
      <c r="L17" s="6" t="s">
        <v>1</v>
      </c>
      <c r="M17" s="6" t="s">
        <v>102</v>
      </c>
      <c r="N17" s="6" t="s">
        <v>2</v>
      </c>
      <c r="O17" s="6" t="s">
        <v>3</v>
      </c>
      <c r="P17" s="6" t="s">
        <v>10</v>
      </c>
    </row>
    <row r="18" spans="2:16" ht="15" customHeight="1" x14ac:dyDescent="0.25">
      <c r="B18" s="2">
        <v>105</v>
      </c>
      <c r="C18" s="3" t="s">
        <v>264</v>
      </c>
      <c r="D18" s="4">
        <v>0</v>
      </c>
      <c r="E18" s="4">
        <v>100</v>
      </c>
      <c r="F18" s="4">
        <v>0</v>
      </c>
      <c r="G18" s="5">
        <v>45403</v>
      </c>
      <c r="H18" s="2" t="s">
        <v>22</v>
      </c>
      <c r="I18" s="54" t="s">
        <v>345</v>
      </c>
      <c r="K18" s="2"/>
      <c r="L18" s="35" t="s">
        <v>126</v>
      </c>
      <c r="M18" s="36">
        <f>+'MAR2024'!M21+'MAR2024'!M27</f>
        <v>1500</v>
      </c>
      <c r="N18" s="37">
        <v>45382</v>
      </c>
      <c r="O18" s="38" t="s">
        <v>5</v>
      </c>
      <c r="P18" s="41"/>
    </row>
    <row r="19" spans="2:16" ht="15" customHeight="1" x14ac:dyDescent="0.25">
      <c r="B19" s="2">
        <v>106</v>
      </c>
      <c r="C19" s="3" t="s">
        <v>87</v>
      </c>
      <c r="D19" s="4">
        <v>0</v>
      </c>
      <c r="E19" s="4">
        <v>0</v>
      </c>
      <c r="F19" s="4">
        <v>150</v>
      </c>
      <c r="G19" s="5">
        <v>45404</v>
      </c>
      <c r="H19" s="2" t="s">
        <v>5</v>
      </c>
      <c r="I19" s="54" t="s">
        <v>346</v>
      </c>
      <c r="K19" s="2">
        <v>8</v>
      </c>
      <c r="L19" s="3" t="s">
        <v>64</v>
      </c>
      <c r="M19" s="4">
        <v>300</v>
      </c>
      <c r="N19" s="5">
        <v>45383</v>
      </c>
      <c r="O19" s="2" t="s">
        <v>22</v>
      </c>
      <c r="P19" s="54" t="s">
        <v>292</v>
      </c>
    </row>
    <row r="20" spans="2:16" ht="15" customHeight="1" x14ac:dyDescent="0.25">
      <c r="B20" s="2">
        <v>107</v>
      </c>
      <c r="C20" s="3" t="s">
        <v>167</v>
      </c>
      <c r="D20" s="4">
        <v>0</v>
      </c>
      <c r="E20" s="4">
        <v>0</v>
      </c>
      <c r="F20" s="4">
        <v>150</v>
      </c>
      <c r="G20" s="5">
        <v>45405</v>
      </c>
      <c r="H20" s="2" t="s">
        <v>5</v>
      </c>
      <c r="I20" s="54" t="s">
        <v>348</v>
      </c>
      <c r="K20" s="2">
        <v>9</v>
      </c>
      <c r="L20" s="3" t="s">
        <v>183</v>
      </c>
      <c r="M20" s="4">
        <v>300</v>
      </c>
      <c r="N20" s="5">
        <v>45386</v>
      </c>
      <c r="O20" s="2" t="s">
        <v>5</v>
      </c>
      <c r="P20" s="34" t="s">
        <v>301</v>
      </c>
    </row>
    <row r="21" spans="2:16" ht="15" customHeight="1" x14ac:dyDescent="0.25">
      <c r="B21" s="2">
        <v>108</v>
      </c>
      <c r="C21" s="3" t="s">
        <v>81</v>
      </c>
      <c r="D21" s="11">
        <v>0</v>
      </c>
      <c r="E21" s="11">
        <v>0</v>
      </c>
      <c r="F21" s="4">
        <v>150</v>
      </c>
      <c r="G21" s="5">
        <v>45411</v>
      </c>
      <c r="H21" s="2" t="s">
        <v>5</v>
      </c>
      <c r="I21" s="54" t="s">
        <v>355</v>
      </c>
      <c r="K21" s="2">
        <v>10</v>
      </c>
      <c r="L21" s="3" t="s">
        <v>87</v>
      </c>
      <c r="M21" s="4">
        <v>150</v>
      </c>
      <c r="N21" s="5">
        <v>45404</v>
      </c>
      <c r="O21" s="2" t="s">
        <v>5</v>
      </c>
      <c r="P21" s="54" t="s">
        <v>346</v>
      </c>
    </row>
    <row r="22" spans="2:16" ht="15" customHeight="1" x14ac:dyDescent="0.25">
      <c r="B22" s="2">
        <v>109</v>
      </c>
      <c r="C22" s="3" t="s">
        <v>354</v>
      </c>
      <c r="D22" s="11">
        <v>100</v>
      </c>
      <c r="E22" s="11">
        <v>0</v>
      </c>
      <c r="F22" s="4">
        <v>0</v>
      </c>
      <c r="G22" s="5">
        <v>45412</v>
      </c>
      <c r="H22" s="2" t="s">
        <v>5</v>
      </c>
      <c r="I22" s="54" t="s">
        <v>356</v>
      </c>
      <c r="K22" s="2">
        <v>11</v>
      </c>
      <c r="L22" s="3" t="s">
        <v>167</v>
      </c>
      <c r="M22" s="4">
        <v>150</v>
      </c>
      <c r="N22" s="5">
        <v>45405</v>
      </c>
      <c r="O22" s="2" t="s">
        <v>5</v>
      </c>
      <c r="P22" s="54" t="s">
        <v>348</v>
      </c>
    </row>
    <row r="23" spans="2:16" ht="15" customHeight="1" x14ac:dyDescent="0.25">
      <c r="C23" s="7" t="s">
        <v>6</v>
      </c>
      <c r="D23" s="8">
        <f>SUM(D6:D22)</f>
        <v>640</v>
      </c>
      <c r="E23" s="8">
        <f>SUM(E6:E22)</f>
        <v>772</v>
      </c>
      <c r="F23" s="8">
        <f>SUM(F6:F22)</f>
        <v>1050</v>
      </c>
      <c r="G23" s="15">
        <f>SUM(D23:F23)</f>
        <v>2462</v>
      </c>
      <c r="K23" s="2">
        <v>12</v>
      </c>
      <c r="L23" s="3" t="s">
        <v>81</v>
      </c>
      <c r="M23" s="4">
        <v>150</v>
      </c>
      <c r="N23" s="5">
        <v>45411</v>
      </c>
      <c r="O23" s="2" t="s">
        <v>5</v>
      </c>
      <c r="P23" s="3" t="s">
        <v>355</v>
      </c>
    </row>
    <row r="24" spans="2:16" x14ac:dyDescent="0.25">
      <c r="L24" s="49" t="s">
        <v>6</v>
      </c>
      <c r="M24" s="50">
        <f>SUM(M19:M23)</f>
        <v>1050</v>
      </c>
    </row>
    <row r="26" spans="2:16" x14ac:dyDescent="0.25">
      <c r="D26" s="52"/>
    </row>
    <row r="27" spans="2:16" x14ac:dyDescent="0.25">
      <c r="L27" s="12" t="s">
        <v>205</v>
      </c>
      <c r="M27" s="15">
        <f>+'ENE2024'!M47</f>
        <v>6466.33</v>
      </c>
    </row>
    <row r="28" spans="2:16" x14ac:dyDescent="0.25">
      <c r="C28" t="s">
        <v>171</v>
      </c>
      <c r="D28" s="1">
        <v>5</v>
      </c>
      <c r="L28" s="55"/>
    </row>
    <row r="29" spans="2:16" x14ac:dyDescent="0.25">
      <c r="C29" t="s">
        <v>172</v>
      </c>
      <c r="D29" s="1">
        <v>2</v>
      </c>
      <c r="L29" s="12" t="s">
        <v>206</v>
      </c>
      <c r="M29" s="15">
        <f>+'FEB2024'!M39</f>
        <v>5121.8899999999994</v>
      </c>
    </row>
    <row r="30" spans="2:16" x14ac:dyDescent="0.25">
      <c r="C30" t="s">
        <v>333</v>
      </c>
      <c r="D30" s="1">
        <v>0</v>
      </c>
      <c r="L30" s="55"/>
    </row>
    <row r="31" spans="2:16" x14ac:dyDescent="0.25">
      <c r="C31" t="s">
        <v>175</v>
      </c>
      <c r="D31" s="1">
        <v>3</v>
      </c>
      <c r="L31" s="12" t="s">
        <v>207</v>
      </c>
      <c r="M31" s="15">
        <f>+'MAR2024'!M34</f>
        <v>4802.5599999999995</v>
      </c>
    </row>
    <row r="32" spans="2:16" x14ac:dyDescent="0.25">
      <c r="D32" s="1"/>
    </row>
    <row r="33" spans="4:13" x14ac:dyDescent="0.25">
      <c r="D33" s="1"/>
      <c r="L33" s="12" t="s">
        <v>291</v>
      </c>
      <c r="M33" s="15">
        <f>+G23+M9</f>
        <v>2602</v>
      </c>
    </row>
  </sheetData>
  <mergeCells count="3">
    <mergeCell ref="B2:I2"/>
    <mergeCell ref="K2:P2"/>
    <mergeCell ref="K16:P16"/>
  </mergeCells>
  <pageMargins left="0.7" right="0.7" top="0.75" bottom="0.75" header="0.3" footer="0.3"/>
  <ignoredErrors>
    <ignoredError sqref="I6 I7:I8 I11:I12 I14:I16 I18 P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2F48-DB24-46EE-A1E2-E2B165BA27A0}">
  <dimension ref="B2:Q41"/>
  <sheetViews>
    <sheetView zoomScale="80" zoomScaleNormal="80" workbookViewId="0">
      <selection activeCell="Q14" sqref="Q14"/>
    </sheetView>
  </sheetViews>
  <sheetFormatPr baseColWidth="10" defaultRowHeight="15" x14ac:dyDescent="0.25"/>
  <cols>
    <col min="1" max="1" width="1.85546875" customWidth="1"/>
    <col min="2" max="2" width="6.42578125" customWidth="1"/>
    <col min="3" max="3" width="32.7109375" customWidth="1"/>
    <col min="4" max="4" width="12.85546875" customWidth="1"/>
    <col min="5" max="5" width="11.140625" customWidth="1"/>
    <col min="6" max="6" width="12" customWidth="1"/>
    <col min="7" max="7" width="12.28515625" customWidth="1"/>
    <col min="8" max="8" width="13.140625" customWidth="1"/>
    <col min="9" max="9" width="19.5703125" customWidth="1"/>
    <col min="10" max="10" width="3.140625" customWidth="1"/>
    <col min="11" max="11" width="6.140625" customWidth="1"/>
    <col min="12" max="12" width="25" customWidth="1"/>
    <col min="13" max="13" width="10.7109375" customWidth="1"/>
    <col min="14" max="14" width="12.140625" customWidth="1"/>
    <col min="15" max="15" width="13.85546875" customWidth="1"/>
    <col min="16" max="16" width="17" customWidth="1"/>
    <col min="18" max="18" width="14.28515625" customWidth="1"/>
  </cols>
  <sheetData>
    <row r="2" spans="2:17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7" x14ac:dyDescent="0.25">
      <c r="B3" s="6" t="s">
        <v>0</v>
      </c>
      <c r="C3" s="6" t="s">
        <v>1</v>
      </c>
      <c r="D3" s="6" t="s">
        <v>77</v>
      </c>
      <c r="E3" s="6" t="s">
        <v>47</v>
      </c>
      <c r="F3" s="12" t="s">
        <v>162</v>
      </c>
      <c r="G3" s="12" t="s">
        <v>76</v>
      </c>
      <c r="H3" s="6" t="s">
        <v>2</v>
      </c>
      <c r="I3" s="6" t="s">
        <v>3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7" x14ac:dyDescent="0.25">
      <c r="B4" s="2"/>
      <c r="C4" s="35" t="s">
        <v>181</v>
      </c>
      <c r="D4" s="36">
        <f>+'MAR2024'!D4+'MAR2024'!D26+'ABR2024'!D23</f>
        <v>7270</v>
      </c>
      <c r="E4" s="36">
        <f>+'MAR2024'!E4+'MAR2024'!E26+'ABR2024'!E23</f>
        <v>8067.82</v>
      </c>
      <c r="F4" s="36">
        <f>+'MAR2024'!F4+'MAR2024'!F26+'ABR2024'!F23</f>
        <v>2550</v>
      </c>
      <c r="G4" s="36">
        <f>+'FEB2024'!F4</f>
        <v>554.96</v>
      </c>
      <c r="H4" s="37">
        <v>45412</v>
      </c>
      <c r="I4" s="38" t="s">
        <v>5</v>
      </c>
      <c r="K4" s="2"/>
      <c r="L4" s="35" t="s">
        <v>126</v>
      </c>
      <c r="M4" s="36">
        <f>+'MAR2024'!M13+'MAR2024'!M4+'ABR2024'!M9</f>
        <v>550</v>
      </c>
      <c r="N4" s="37">
        <v>45412</v>
      </c>
      <c r="O4" s="38" t="s">
        <v>5</v>
      </c>
      <c r="P4" s="41"/>
    </row>
    <row r="5" spans="2:17" x14ac:dyDescent="0.25">
      <c r="B5" s="2"/>
      <c r="C5" s="6"/>
      <c r="D5" s="6" t="s">
        <v>77</v>
      </c>
      <c r="E5" s="6" t="s">
        <v>47</v>
      </c>
      <c r="F5" s="47" t="s">
        <v>162</v>
      </c>
      <c r="G5" s="6" t="s">
        <v>2</v>
      </c>
      <c r="H5" s="6" t="s">
        <v>3</v>
      </c>
      <c r="I5" s="6" t="s">
        <v>10</v>
      </c>
      <c r="K5" s="2">
        <v>22</v>
      </c>
      <c r="L5" s="3" t="s">
        <v>45</v>
      </c>
      <c r="M5" s="4">
        <v>35</v>
      </c>
      <c r="N5" s="33">
        <v>45415</v>
      </c>
      <c r="O5" s="2" t="s">
        <v>5</v>
      </c>
      <c r="P5" s="3" t="s">
        <v>371</v>
      </c>
      <c r="Q5" t="s">
        <v>285</v>
      </c>
    </row>
    <row r="6" spans="2:17" ht="15" customHeight="1" x14ac:dyDescent="0.25">
      <c r="B6" s="2">
        <v>110</v>
      </c>
      <c r="C6" s="3" t="s">
        <v>370</v>
      </c>
      <c r="D6" s="4">
        <f>120</f>
        <v>120</v>
      </c>
      <c r="E6" s="4">
        <v>0</v>
      </c>
      <c r="F6" s="4">
        <v>0</v>
      </c>
      <c r="G6" s="5">
        <v>45413</v>
      </c>
      <c r="H6" s="2" t="s">
        <v>5</v>
      </c>
      <c r="I6" s="54" t="s">
        <v>368</v>
      </c>
      <c r="K6" s="2">
        <v>23</v>
      </c>
      <c r="L6" s="3" t="s">
        <v>370</v>
      </c>
      <c r="M6" s="4">
        <f>70</f>
        <v>70</v>
      </c>
      <c r="N6" s="33">
        <v>45423</v>
      </c>
      <c r="O6" s="2" t="s">
        <v>22</v>
      </c>
      <c r="P6" s="54" t="s">
        <v>394</v>
      </c>
      <c r="Q6" t="s">
        <v>395</v>
      </c>
    </row>
    <row r="7" spans="2:17" ht="15" customHeight="1" x14ac:dyDescent="0.25">
      <c r="B7" s="2">
        <v>111</v>
      </c>
      <c r="C7" s="3" t="s">
        <v>45</v>
      </c>
      <c r="D7" s="4">
        <v>0</v>
      </c>
      <c r="E7" s="4">
        <v>65</v>
      </c>
      <c r="F7" s="4">
        <v>0</v>
      </c>
      <c r="G7" s="5">
        <v>45415</v>
      </c>
      <c r="H7" s="2" t="s">
        <v>5</v>
      </c>
      <c r="I7" s="54" t="s">
        <v>371</v>
      </c>
      <c r="K7" s="2">
        <v>24</v>
      </c>
      <c r="L7" s="3" t="s">
        <v>370</v>
      </c>
      <c r="M7" s="4">
        <v>35</v>
      </c>
      <c r="N7" s="33">
        <v>45423</v>
      </c>
      <c r="O7" s="2" t="s">
        <v>22</v>
      </c>
      <c r="P7" s="54" t="s">
        <v>396</v>
      </c>
      <c r="Q7" t="s">
        <v>285</v>
      </c>
    </row>
    <row r="8" spans="2:17" ht="15" customHeight="1" x14ac:dyDescent="0.25">
      <c r="B8" s="2">
        <v>112</v>
      </c>
      <c r="C8" s="3" t="s">
        <v>379</v>
      </c>
      <c r="D8" s="4">
        <v>0</v>
      </c>
      <c r="E8" s="4">
        <v>824</v>
      </c>
      <c r="F8" s="4">
        <v>0</v>
      </c>
      <c r="G8" s="5">
        <v>45419</v>
      </c>
      <c r="H8" s="2" t="s">
        <v>22</v>
      </c>
      <c r="I8" s="54" t="s">
        <v>380</v>
      </c>
      <c r="K8" s="2">
        <v>25</v>
      </c>
      <c r="L8" s="3" t="s">
        <v>397</v>
      </c>
      <c r="M8" s="4">
        <v>35</v>
      </c>
      <c r="N8" s="33">
        <v>45423</v>
      </c>
      <c r="O8" s="2" t="s">
        <v>22</v>
      </c>
      <c r="P8" s="54" t="s">
        <v>398</v>
      </c>
      <c r="Q8" t="s">
        <v>285</v>
      </c>
    </row>
    <row r="9" spans="2:17" ht="15" customHeight="1" x14ac:dyDescent="0.25">
      <c r="B9" s="2">
        <v>113</v>
      </c>
      <c r="C9" s="3" t="s">
        <v>381</v>
      </c>
      <c r="D9" s="4">
        <v>120</v>
      </c>
      <c r="E9" s="4">
        <v>200</v>
      </c>
      <c r="F9" s="4">
        <v>0</v>
      </c>
      <c r="G9" s="5">
        <v>45419</v>
      </c>
      <c r="H9" s="2" t="s">
        <v>5</v>
      </c>
      <c r="I9" s="34" t="s">
        <v>382</v>
      </c>
      <c r="K9" s="2">
        <v>26</v>
      </c>
      <c r="L9" s="3" t="s">
        <v>399</v>
      </c>
      <c r="M9" s="4">
        <v>35</v>
      </c>
      <c r="N9" s="33">
        <v>45423</v>
      </c>
      <c r="O9" s="2" t="s">
        <v>22</v>
      </c>
      <c r="P9" s="29" t="s">
        <v>400</v>
      </c>
      <c r="Q9" t="s">
        <v>285</v>
      </c>
    </row>
    <row r="10" spans="2:17" ht="15" customHeight="1" x14ac:dyDescent="0.25">
      <c r="B10" s="2">
        <v>114</v>
      </c>
      <c r="C10" s="3" t="s">
        <v>64</v>
      </c>
      <c r="D10" s="4">
        <v>0</v>
      </c>
      <c r="E10" s="4">
        <v>0</v>
      </c>
      <c r="F10" s="4">
        <v>300</v>
      </c>
      <c r="G10" s="5">
        <v>45421</v>
      </c>
      <c r="H10" s="2" t="s">
        <v>22</v>
      </c>
      <c r="I10" s="54" t="s">
        <v>386</v>
      </c>
      <c r="K10" s="2">
        <v>27</v>
      </c>
      <c r="L10" s="3" t="s">
        <v>401</v>
      </c>
      <c r="M10" s="4">
        <v>35</v>
      </c>
      <c r="N10" s="33">
        <v>45424</v>
      </c>
      <c r="O10" s="2" t="s">
        <v>5</v>
      </c>
      <c r="P10" s="29" t="s">
        <v>402</v>
      </c>
      <c r="Q10" t="s">
        <v>285</v>
      </c>
    </row>
    <row r="11" spans="2:17" ht="15" customHeight="1" x14ac:dyDescent="0.25">
      <c r="B11" s="2">
        <v>115</v>
      </c>
      <c r="C11" s="3" t="s">
        <v>430</v>
      </c>
      <c r="D11" s="4">
        <v>0</v>
      </c>
      <c r="E11" s="4">
        <v>3480</v>
      </c>
      <c r="F11" s="4">
        <v>0</v>
      </c>
      <c r="G11" s="5">
        <v>45423</v>
      </c>
      <c r="H11" s="2" t="s">
        <v>5</v>
      </c>
      <c r="I11" s="54" t="s">
        <v>392</v>
      </c>
      <c r="K11" s="2">
        <v>28</v>
      </c>
      <c r="L11" s="3" t="s">
        <v>403</v>
      </c>
      <c r="M11" s="4">
        <v>35</v>
      </c>
      <c r="N11" s="33">
        <v>45424</v>
      </c>
      <c r="O11" s="2" t="s">
        <v>5</v>
      </c>
      <c r="P11" s="3" t="s">
        <v>402</v>
      </c>
      <c r="Q11" t="s">
        <v>285</v>
      </c>
    </row>
    <row r="12" spans="2:17" ht="15" customHeight="1" x14ac:dyDescent="0.25">
      <c r="B12" s="2">
        <v>116</v>
      </c>
      <c r="C12" s="3" t="s">
        <v>167</v>
      </c>
      <c r="D12" s="4">
        <v>0</v>
      </c>
      <c r="E12" s="4">
        <v>0</v>
      </c>
      <c r="F12" s="4">
        <v>150</v>
      </c>
      <c r="G12" s="5">
        <v>45428</v>
      </c>
      <c r="H12" s="2" t="s">
        <v>5</v>
      </c>
      <c r="I12" s="54" t="s">
        <v>414</v>
      </c>
      <c r="K12" s="2">
        <v>29</v>
      </c>
      <c r="L12" s="3" t="s">
        <v>404</v>
      </c>
      <c r="M12" s="4">
        <v>35</v>
      </c>
      <c r="N12" s="33">
        <v>45394</v>
      </c>
      <c r="O12" s="2" t="s">
        <v>5</v>
      </c>
      <c r="P12" s="29" t="s">
        <v>402</v>
      </c>
      <c r="Q12" t="s">
        <v>285</v>
      </c>
    </row>
    <row r="13" spans="2:17" ht="15" customHeight="1" x14ac:dyDescent="0.25">
      <c r="B13" s="2">
        <v>117</v>
      </c>
      <c r="C13" s="3" t="s">
        <v>87</v>
      </c>
      <c r="D13" s="4">
        <v>0</v>
      </c>
      <c r="E13" s="4">
        <v>0</v>
      </c>
      <c r="F13" s="4">
        <v>150</v>
      </c>
      <c r="G13" s="5">
        <v>45430</v>
      </c>
      <c r="H13" s="2" t="s">
        <v>5</v>
      </c>
      <c r="I13" s="54" t="s">
        <v>417</v>
      </c>
      <c r="K13" s="2">
        <v>30</v>
      </c>
      <c r="L13" s="3" t="s">
        <v>418</v>
      </c>
      <c r="M13" s="4">
        <v>70</v>
      </c>
      <c r="N13" s="33">
        <v>45430</v>
      </c>
      <c r="O13" s="2" t="s">
        <v>5</v>
      </c>
      <c r="P13" s="29" t="s">
        <v>419</v>
      </c>
      <c r="Q13" t="s">
        <v>285</v>
      </c>
    </row>
    <row r="14" spans="2:17" ht="15" customHeight="1" x14ac:dyDescent="0.25">
      <c r="B14" s="2">
        <v>118</v>
      </c>
      <c r="C14" s="3" t="s">
        <v>418</v>
      </c>
      <c r="D14" s="4">
        <v>60</v>
      </c>
      <c r="E14" s="4">
        <v>0</v>
      </c>
      <c r="F14" s="4">
        <v>0</v>
      </c>
      <c r="G14" s="5">
        <v>45430</v>
      </c>
      <c r="H14" s="2" t="s">
        <v>5</v>
      </c>
      <c r="I14" s="54" t="s">
        <v>419</v>
      </c>
      <c r="K14" s="2">
        <v>31</v>
      </c>
      <c r="L14" s="3" t="s">
        <v>429</v>
      </c>
      <c r="M14" s="4">
        <v>35</v>
      </c>
      <c r="N14" s="33">
        <v>45443</v>
      </c>
      <c r="O14" s="2" t="s">
        <v>22</v>
      </c>
      <c r="P14" s="29" t="s">
        <v>428</v>
      </c>
      <c r="Q14" t="s">
        <v>285</v>
      </c>
    </row>
    <row r="15" spans="2:17" ht="15" customHeight="1" x14ac:dyDescent="0.25">
      <c r="B15" s="2">
        <v>119</v>
      </c>
      <c r="C15" s="3" t="s">
        <v>81</v>
      </c>
      <c r="D15" s="4">
        <v>0</v>
      </c>
      <c r="E15" s="4">
        <v>0</v>
      </c>
      <c r="F15" s="4">
        <v>150</v>
      </c>
      <c r="G15" s="5">
        <v>45442</v>
      </c>
      <c r="H15" s="2" t="s">
        <v>22</v>
      </c>
      <c r="I15" s="54">
        <v>11767833</v>
      </c>
      <c r="K15" s="2">
        <v>32</v>
      </c>
      <c r="L15" s="3" t="s">
        <v>167</v>
      </c>
      <c r="M15" s="4">
        <v>70</v>
      </c>
      <c r="N15" s="33">
        <v>45443</v>
      </c>
      <c r="O15" s="2" t="s">
        <v>5</v>
      </c>
      <c r="P15" s="29" t="s">
        <v>434</v>
      </c>
      <c r="Q15" t="s">
        <v>285</v>
      </c>
    </row>
    <row r="16" spans="2:17" ht="15" customHeight="1" x14ac:dyDescent="0.25">
      <c r="B16" s="2"/>
      <c r="C16" s="3"/>
      <c r="D16" s="4">
        <v>0</v>
      </c>
      <c r="E16" s="4">
        <v>0</v>
      </c>
      <c r="F16" s="4">
        <v>0</v>
      </c>
      <c r="G16" s="5"/>
      <c r="H16" s="2"/>
      <c r="I16" s="54"/>
      <c r="K16" s="2">
        <v>33</v>
      </c>
      <c r="L16" s="3" t="s">
        <v>81</v>
      </c>
      <c r="M16" s="4">
        <v>35</v>
      </c>
      <c r="N16" s="33">
        <v>45443</v>
      </c>
      <c r="O16" s="2" t="s">
        <v>22</v>
      </c>
      <c r="P16" s="29" t="s">
        <v>435</v>
      </c>
      <c r="Q16" t="s">
        <v>285</v>
      </c>
    </row>
    <row r="17" spans="3:16" ht="15" customHeight="1" x14ac:dyDescent="0.25">
      <c r="C17" s="7" t="s">
        <v>6</v>
      </c>
      <c r="D17" s="8">
        <f>SUM(D6:D16)</f>
        <v>300</v>
      </c>
      <c r="E17" s="8">
        <f>SUM(E6:E16)</f>
        <v>4569</v>
      </c>
      <c r="F17" s="8">
        <f>SUM(F6:F16)</f>
        <v>750</v>
      </c>
      <c r="G17" s="15">
        <f>SUM(D17:F17)</f>
        <v>5619</v>
      </c>
      <c r="K17" s="2">
        <v>34</v>
      </c>
      <c r="L17" s="3"/>
      <c r="M17" s="4"/>
      <c r="N17" s="3"/>
      <c r="O17" s="3"/>
      <c r="P17" s="3"/>
    </row>
    <row r="18" spans="3:16" ht="15" customHeight="1" x14ac:dyDescent="0.25">
      <c r="L18" s="7" t="s">
        <v>6</v>
      </c>
      <c r="M18" s="8">
        <f>SUM(M5:M16)</f>
        <v>525</v>
      </c>
    </row>
    <row r="19" spans="3:16" ht="15" customHeight="1" x14ac:dyDescent="0.25"/>
    <row r="20" spans="3:16" ht="15" customHeight="1" x14ac:dyDescent="0.25"/>
    <row r="21" spans="3:16" ht="15" customHeight="1" x14ac:dyDescent="0.25">
      <c r="K21" s="99" t="s">
        <v>179</v>
      </c>
      <c r="L21" s="100"/>
      <c r="M21" s="100"/>
      <c r="N21" s="100"/>
      <c r="O21" s="100"/>
      <c r="P21" s="101"/>
    </row>
    <row r="22" spans="3:16" ht="15" customHeight="1" x14ac:dyDescent="0.25">
      <c r="K22" s="6" t="s">
        <v>0</v>
      </c>
      <c r="L22" s="6" t="s">
        <v>1</v>
      </c>
      <c r="M22" s="6" t="s">
        <v>102</v>
      </c>
      <c r="N22" s="6" t="s">
        <v>2</v>
      </c>
      <c r="O22" s="6" t="s">
        <v>3</v>
      </c>
      <c r="P22" s="6" t="s">
        <v>10</v>
      </c>
    </row>
    <row r="23" spans="3:16" ht="15" customHeight="1" x14ac:dyDescent="0.25">
      <c r="K23" s="2"/>
      <c r="L23" s="35" t="s">
        <v>126</v>
      </c>
      <c r="M23" s="36">
        <f>+'MAR2024'!M21+'MAR2024'!M27+'ABR2024'!M24</f>
        <v>2550</v>
      </c>
      <c r="N23" s="37">
        <v>45412</v>
      </c>
      <c r="O23" s="38" t="s">
        <v>5</v>
      </c>
      <c r="P23" s="41"/>
    </row>
    <row r="24" spans="3:16" ht="15" customHeight="1" x14ac:dyDescent="0.25">
      <c r="K24" s="2">
        <v>13</v>
      </c>
      <c r="L24" s="3" t="s">
        <v>64</v>
      </c>
      <c r="M24" s="4">
        <v>300</v>
      </c>
      <c r="N24" s="5">
        <v>45421</v>
      </c>
      <c r="O24" s="2" t="s">
        <v>22</v>
      </c>
      <c r="P24" s="54" t="s">
        <v>386</v>
      </c>
    </row>
    <row r="25" spans="3:16" ht="15" customHeight="1" x14ac:dyDescent="0.25">
      <c r="K25" s="2">
        <v>14</v>
      </c>
      <c r="L25" s="3" t="s">
        <v>167</v>
      </c>
      <c r="M25" s="4">
        <v>150</v>
      </c>
      <c r="N25" s="5">
        <v>45428</v>
      </c>
      <c r="O25" s="2" t="s">
        <v>5</v>
      </c>
      <c r="P25" s="34" t="s">
        <v>414</v>
      </c>
    </row>
    <row r="26" spans="3:16" x14ac:dyDescent="0.25">
      <c r="I26" t="s">
        <v>437</v>
      </c>
      <c r="K26" s="2">
        <v>15</v>
      </c>
      <c r="L26" s="3" t="s">
        <v>87</v>
      </c>
      <c r="M26" s="4">
        <v>150</v>
      </c>
      <c r="N26" s="5">
        <v>45430</v>
      </c>
      <c r="O26" s="2" t="s">
        <v>5</v>
      </c>
      <c r="P26" s="54" t="s">
        <v>417</v>
      </c>
    </row>
    <row r="27" spans="3:16" x14ac:dyDescent="0.25">
      <c r="K27" s="2">
        <v>16</v>
      </c>
      <c r="L27" s="3" t="s">
        <v>81</v>
      </c>
      <c r="M27" s="4">
        <v>150</v>
      </c>
      <c r="N27" s="5">
        <v>45442</v>
      </c>
      <c r="O27" s="2" t="s">
        <v>22</v>
      </c>
      <c r="P27" s="54">
        <v>11767833</v>
      </c>
    </row>
    <row r="28" spans="3:16" x14ac:dyDescent="0.25">
      <c r="D28" s="52"/>
      <c r="K28" s="2">
        <v>17</v>
      </c>
      <c r="L28" s="3"/>
      <c r="M28" s="4"/>
      <c r="N28" s="5"/>
      <c r="O28" s="2"/>
      <c r="P28" s="3"/>
    </row>
    <row r="29" spans="3:16" x14ac:dyDescent="0.25">
      <c r="L29" s="49" t="s">
        <v>6</v>
      </c>
      <c r="M29" s="50">
        <f>SUM(M24:M28)</f>
        <v>750</v>
      </c>
    </row>
    <row r="30" spans="3:16" x14ac:dyDescent="0.25">
      <c r="C30" t="s">
        <v>171</v>
      </c>
      <c r="D30" s="1">
        <v>2</v>
      </c>
    </row>
    <row r="31" spans="3:16" x14ac:dyDescent="0.25">
      <c r="C31" t="s">
        <v>172</v>
      </c>
      <c r="D31" s="1"/>
    </row>
    <row r="32" spans="3:16" x14ac:dyDescent="0.25">
      <c r="C32" t="s">
        <v>333</v>
      </c>
      <c r="D32" s="1">
        <v>1</v>
      </c>
    </row>
    <row r="33" spans="3:13" x14ac:dyDescent="0.25">
      <c r="C33" t="s">
        <v>175</v>
      </c>
      <c r="D33" s="1">
        <v>1</v>
      </c>
      <c r="L33" s="12" t="s">
        <v>205</v>
      </c>
      <c r="M33" s="15">
        <f>+'ENE2024'!M47</f>
        <v>6466.33</v>
      </c>
    </row>
    <row r="34" spans="3:13" x14ac:dyDescent="0.25">
      <c r="D34" s="1"/>
      <c r="L34" s="55"/>
    </row>
    <row r="35" spans="3:13" x14ac:dyDescent="0.25">
      <c r="D35" s="1"/>
      <c r="L35" s="12" t="s">
        <v>206</v>
      </c>
      <c r="M35" s="15">
        <f>+'FEB2024'!M39</f>
        <v>5121.8899999999994</v>
      </c>
    </row>
    <row r="36" spans="3:13" x14ac:dyDescent="0.25">
      <c r="L36" s="55"/>
    </row>
    <row r="37" spans="3:13" x14ac:dyDescent="0.25">
      <c r="L37" s="12" t="s">
        <v>207</v>
      </c>
      <c r="M37" s="15">
        <f>+'MAR2024'!M34</f>
        <v>4802.5599999999995</v>
      </c>
    </row>
    <row r="39" spans="3:13" x14ac:dyDescent="0.25">
      <c r="L39" s="12" t="s">
        <v>291</v>
      </c>
      <c r="M39" s="15">
        <f>+'ABR2024'!M33</f>
        <v>2602</v>
      </c>
    </row>
    <row r="41" spans="3:13" x14ac:dyDescent="0.25">
      <c r="L41" s="12" t="s">
        <v>358</v>
      </c>
      <c r="M41" s="15">
        <f>+G17+M18</f>
        <v>6144</v>
      </c>
    </row>
  </sheetData>
  <mergeCells count="3">
    <mergeCell ref="B2:I2"/>
    <mergeCell ref="K2:P2"/>
    <mergeCell ref="K21:P21"/>
  </mergeCells>
  <pageMargins left="0.7" right="0.7" top="0.75" bottom="0.75" header="0.3" footer="0.3"/>
  <ignoredErrors>
    <ignoredError sqref="I8 I10 P6:P9 P24 P14 P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C279-6D47-4CE8-9306-EB4A66F32FF0}">
  <dimension ref="B2:Q36"/>
  <sheetViews>
    <sheetView zoomScale="80" zoomScaleNormal="80" workbookViewId="0">
      <selection activeCell="D23" sqref="D23"/>
    </sheetView>
  </sheetViews>
  <sheetFormatPr baseColWidth="10" defaultRowHeight="15" x14ac:dyDescent="0.25"/>
  <cols>
    <col min="1" max="1" width="1.85546875" customWidth="1"/>
    <col min="2" max="2" width="6.42578125" customWidth="1"/>
    <col min="3" max="3" width="32.7109375" customWidth="1"/>
    <col min="4" max="4" width="12.85546875" customWidth="1"/>
    <col min="5" max="5" width="11.140625" customWidth="1"/>
    <col min="6" max="6" width="12.5703125" customWidth="1"/>
    <col min="7" max="7" width="12.28515625" customWidth="1"/>
    <col min="8" max="8" width="13.140625" customWidth="1"/>
    <col min="9" max="9" width="19.5703125" customWidth="1"/>
    <col min="10" max="10" width="3.7109375" customWidth="1"/>
    <col min="11" max="11" width="6.140625" customWidth="1"/>
    <col min="12" max="12" width="26.5703125" customWidth="1"/>
    <col min="13" max="13" width="10.7109375" customWidth="1"/>
    <col min="14" max="14" width="12.140625" customWidth="1"/>
    <col min="15" max="15" width="13.85546875" customWidth="1"/>
    <col min="16" max="16" width="17" customWidth="1"/>
    <col min="18" max="18" width="14.28515625" customWidth="1"/>
  </cols>
  <sheetData>
    <row r="2" spans="2:17" x14ac:dyDescent="0.25">
      <c r="B2" s="98" t="s">
        <v>72</v>
      </c>
      <c r="C2" s="98"/>
      <c r="D2" s="98"/>
      <c r="E2" s="98"/>
      <c r="F2" s="98"/>
      <c r="G2" s="98"/>
      <c r="H2" s="98"/>
      <c r="I2" s="98"/>
      <c r="K2" s="98" t="s">
        <v>101</v>
      </c>
      <c r="L2" s="98"/>
      <c r="M2" s="98"/>
      <c r="N2" s="98"/>
      <c r="O2" s="98"/>
      <c r="P2" s="98"/>
    </row>
    <row r="3" spans="2:17" x14ac:dyDescent="0.25">
      <c r="B3" s="6" t="s">
        <v>0</v>
      </c>
      <c r="C3" s="6" t="s">
        <v>1</v>
      </c>
      <c r="D3" s="6" t="s">
        <v>77</v>
      </c>
      <c r="E3" s="6" t="s">
        <v>47</v>
      </c>
      <c r="F3" s="12" t="s">
        <v>162</v>
      </c>
      <c r="G3" s="12" t="s">
        <v>76</v>
      </c>
      <c r="H3" s="6" t="s">
        <v>2</v>
      </c>
      <c r="I3" s="6" t="s">
        <v>3</v>
      </c>
      <c r="J3" s="1"/>
      <c r="K3" s="6" t="s">
        <v>0</v>
      </c>
      <c r="L3" s="6" t="s">
        <v>1</v>
      </c>
      <c r="M3" s="6" t="s">
        <v>102</v>
      </c>
      <c r="N3" s="6" t="s">
        <v>2</v>
      </c>
      <c r="O3" s="6" t="s">
        <v>3</v>
      </c>
      <c r="P3" s="6" t="s">
        <v>10</v>
      </c>
    </row>
    <row r="4" spans="2:17" x14ac:dyDescent="0.25">
      <c r="B4" s="2"/>
      <c r="C4" s="35" t="s">
        <v>181</v>
      </c>
      <c r="D4" s="36">
        <f>+'MAR2024'!D4+'MAR2024'!D26+'ABR2024'!D23+'MAY2024'!D17</f>
        <v>7570</v>
      </c>
      <c r="E4" s="36">
        <f>+'MAR2024'!E4+'MAR2024'!E26+'ABR2024'!E23+'MAY2024'!E17</f>
        <v>12636.82</v>
      </c>
      <c r="F4" s="36">
        <f>+'MAR2024'!F4+'MAR2024'!F26+'ABR2024'!F23+'MAY2024'!F17</f>
        <v>3300</v>
      </c>
      <c r="G4" s="36">
        <f>+'FEB2024'!F4</f>
        <v>554.96</v>
      </c>
      <c r="H4" s="37">
        <v>45443</v>
      </c>
      <c r="I4" s="38" t="s">
        <v>5</v>
      </c>
      <c r="K4" s="2"/>
      <c r="L4" s="35" t="s">
        <v>436</v>
      </c>
      <c r="M4" s="36">
        <f>+'MAR2024'!M13+'MAR2024'!M4+'ABR2024'!M9+'MAY2024'!M18</f>
        <v>1075</v>
      </c>
      <c r="N4" s="37">
        <v>45443</v>
      </c>
      <c r="O4" s="38" t="s">
        <v>5</v>
      </c>
      <c r="P4" s="41"/>
    </row>
    <row r="5" spans="2:17" x14ac:dyDescent="0.25">
      <c r="B5" s="2"/>
      <c r="C5" s="6"/>
      <c r="D5" s="6" t="s">
        <v>77</v>
      </c>
      <c r="E5" s="6" t="s">
        <v>47</v>
      </c>
      <c r="F5" s="47" t="s">
        <v>473</v>
      </c>
      <c r="G5" s="6" t="s">
        <v>2</v>
      </c>
      <c r="H5" s="6" t="s">
        <v>3</v>
      </c>
      <c r="I5" s="6" t="s">
        <v>10</v>
      </c>
      <c r="K5" s="2">
        <v>34</v>
      </c>
      <c r="L5" s="3" t="s">
        <v>93</v>
      </c>
      <c r="M5" s="4">
        <v>35</v>
      </c>
      <c r="N5" s="33">
        <v>45471</v>
      </c>
      <c r="O5" s="2" t="s">
        <v>22</v>
      </c>
      <c r="P5" s="29" t="s">
        <v>479</v>
      </c>
      <c r="Q5" t="s">
        <v>285</v>
      </c>
    </row>
    <row r="6" spans="2:17" ht="15" customHeight="1" x14ac:dyDescent="0.25">
      <c r="B6" s="2">
        <v>120</v>
      </c>
      <c r="C6" s="3" t="s">
        <v>438</v>
      </c>
      <c r="D6" s="4">
        <v>120</v>
      </c>
      <c r="E6" s="4">
        <v>0</v>
      </c>
      <c r="F6" s="4">
        <v>0</v>
      </c>
      <c r="G6" s="5">
        <v>45453</v>
      </c>
      <c r="H6" s="2" t="s">
        <v>5</v>
      </c>
      <c r="I6" s="54" t="s">
        <v>439</v>
      </c>
      <c r="K6" s="2">
        <v>35</v>
      </c>
      <c r="L6" s="3"/>
      <c r="M6" s="4"/>
      <c r="N6" s="33"/>
      <c r="O6" s="2"/>
      <c r="P6" s="54"/>
    </row>
    <row r="7" spans="2:17" ht="15" customHeight="1" x14ac:dyDescent="0.25">
      <c r="B7" s="2">
        <v>121</v>
      </c>
      <c r="C7" s="3" t="s">
        <v>444</v>
      </c>
      <c r="D7" s="4">
        <v>120</v>
      </c>
      <c r="E7" s="4">
        <v>0</v>
      </c>
      <c r="F7" s="4">
        <v>0</v>
      </c>
      <c r="G7" s="5">
        <v>45454</v>
      </c>
      <c r="H7" s="2" t="s">
        <v>22</v>
      </c>
      <c r="I7" s="54" t="s">
        <v>445</v>
      </c>
      <c r="K7" s="2"/>
      <c r="L7" s="3"/>
      <c r="M7" s="4"/>
      <c r="N7" s="33"/>
      <c r="O7" s="2"/>
      <c r="P7" s="3"/>
    </row>
    <row r="8" spans="2:17" ht="15" customHeight="1" x14ac:dyDescent="0.25">
      <c r="B8" s="2">
        <v>122</v>
      </c>
      <c r="C8" s="3" t="s">
        <v>453</v>
      </c>
      <c r="D8" s="4">
        <v>60</v>
      </c>
      <c r="E8" s="4">
        <v>0</v>
      </c>
      <c r="F8" s="4">
        <v>0</v>
      </c>
      <c r="G8" s="5">
        <v>45458</v>
      </c>
      <c r="H8" s="2" t="s">
        <v>5</v>
      </c>
      <c r="I8" s="54" t="s">
        <v>458</v>
      </c>
      <c r="L8" s="7" t="s">
        <v>6</v>
      </c>
      <c r="M8" s="8">
        <f>SUM(M5:M7)</f>
        <v>35</v>
      </c>
    </row>
    <row r="9" spans="2:17" ht="15" customHeight="1" x14ac:dyDescent="0.25">
      <c r="B9" s="2">
        <v>123</v>
      </c>
      <c r="C9" s="3" t="s">
        <v>459</v>
      </c>
      <c r="D9" s="4">
        <v>0</v>
      </c>
      <c r="E9" s="4">
        <v>0</v>
      </c>
      <c r="F9" s="4">
        <f>2900</f>
        <v>2900</v>
      </c>
      <c r="G9" s="5">
        <v>45458</v>
      </c>
      <c r="H9" s="2" t="s">
        <v>5</v>
      </c>
      <c r="I9" s="34"/>
    </row>
    <row r="10" spans="2:17" ht="15" customHeight="1" x14ac:dyDescent="0.25">
      <c r="B10" s="2">
        <v>124</v>
      </c>
      <c r="C10" s="3" t="s">
        <v>81</v>
      </c>
      <c r="D10" s="4">
        <v>0</v>
      </c>
      <c r="E10" s="4">
        <v>140</v>
      </c>
      <c r="F10" s="4">
        <v>0</v>
      </c>
      <c r="G10" s="5">
        <v>45463</v>
      </c>
      <c r="H10" s="2" t="s">
        <v>22</v>
      </c>
      <c r="I10" s="54" t="s">
        <v>471</v>
      </c>
    </row>
    <row r="11" spans="2:17" ht="15" customHeight="1" x14ac:dyDescent="0.25">
      <c r="B11" s="2">
        <v>125</v>
      </c>
      <c r="C11" s="3" t="s">
        <v>470</v>
      </c>
      <c r="D11" s="4">
        <v>0</v>
      </c>
      <c r="E11" s="4">
        <v>140</v>
      </c>
      <c r="F11" s="4">
        <v>0</v>
      </c>
      <c r="G11" s="5">
        <v>45463</v>
      </c>
      <c r="H11" s="2" t="s">
        <v>22</v>
      </c>
      <c r="I11" s="54" t="s">
        <v>472</v>
      </c>
    </row>
    <row r="12" spans="2:17" ht="15" customHeight="1" x14ac:dyDescent="0.25">
      <c r="B12" s="2">
        <v>130</v>
      </c>
      <c r="C12" s="3"/>
      <c r="D12" s="4"/>
      <c r="E12" s="4"/>
      <c r="F12" s="4"/>
      <c r="G12" s="5"/>
      <c r="H12" s="2"/>
      <c r="I12" s="54"/>
    </row>
    <row r="13" spans="2:17" ht="15" customHeight="1" x14ac:dyDescent="0.25">
      <c r="C13" s="7" t="s">
        <v>6</v>
      </c>
      <c r="D13" s="8">
        <f>SUM(D6:D12)</f>
        <v>300</v>
      </c>
      <c r="E13" s="8">
        <f>SUM(E6:E12)</f>
        <v>280</v>
      </c>
      <c r="F13" s="8">
        <f>SUM(F6:F12)</f>
        <v>2900</v>
      </c>
      <c r="G13" s="15">
        <f>SUM(D13:F13)</f>
        <v>3480</v>
      </c>
    </row>
    <row r="14" spans="2:17" ht="15" customHeight="1" x14ac:dyDescent="0.25"/>
    <row r="15" spans="2:17" ht="15" customHeight="1" x14ac:dyDescent="0.25">
      <c r="K15" s="99" t="s">
        <v>179</v>
      </c>
      <c r="L15" s="100"/>
      <c r="M15" s="100"/>
      <c r="N15" s="100"/>
      <c r="O15" s="100"/>
      <c r="P15" s="101"/>
    </row>
    <row r="16" spans="2:17" ht="15" customHeight="1" x14ac:dyDescent="0.25">
      <c r="K16" s="6" t="s">
        <v>0</v>
      </c>
      <c r="L16" s="6" t="s">
        <v>1</v>
      </c>
      <c r="M16" s="6" t="s">
        <v>102</v>
      </c>
      <c r="N16" s="6" t="s">
        <v>2</v>
      </c>
      <c r="O16" s="6" t="s">
        <v>3</v>
      </c>
      <c r="P16" s="6" t="s">
        <v>10</v>
      </c>
    </row>
    <row r="17" spans="3:16" ht="15" customHeight="1" x14ac:dyDescent="0.25">
      <c r="K17" s="2"/>
      <c r="L17" s="35" t="s">
        <v>436</v>
      </c>
      <c r="M17" s="36">
        <f>+'MAR2024'!M21+'MAR2024'!M27+'ABR2024'!M24+'MAY2024'!M29</f>
        <v>3300</v>
      </c>
      <c r="N17" s="37">
        <v>45443</v>
      </c>
      <c r="O17" s="38" t="s">
        <v>5</v>
      </c>
      <c r="P17" s="41"/>
    </row>
    <row r="18" spans="3:16" ht="15" customHeight="1" x14ac:dyDescent="0.25">
      <c r="K18" s="2">
        <v>17</v>
      </c>
      <c r="L18" s="3" t="s">
        <v>87</v>
      </c>
      <c r="M18" s="4">
        <v>150</v>
      </c>
      <c r="N18" s="5">
        <v>45461</v>
      </c>
      <c r="O18" s="2" t="s">
        <v>5</v>
      </c>
      <c r="P18" s="54" t="s">
        <v>463</v>
      </c>
    </row>
    <row r="19" spans="3:16" ht="15" customHeight="1" x14ac:dyDescent="0.25">
      <c r="K19" s="2">
        <v>18</v>
      </c>
      <c r="L19" s="3" t="s">
        <v>81</v>
      </c>
      <c r="M19" s="4">
        <v>150</v>
      </c>
      <c r="N19" s="5">
        <v>45471</v>
      </c>
      <c r="O19" s="2" t="s">
        <v>22</v>
      </c>
      <c r="P19" s="54" t="s">
        <v>481</v>
      </c>
    </row>
    <row r="20" spans="3:16" x14ac:dyDescent="0.25">
      <c r="K20" s="2">
        <v>19</v>
      </c>
      <c r="L20" s="3" t="s">
        <v>209</v>
      </c>
      <c r="M20" s="4">
        <v>300</v>
      </c>
      <c r="N20" s="5">
        <v>45472</v>
      </c>
      <c r="O20" s="2" t="s">
        <v>22</v>
      </c>
      <c r="P20" s="54" t="s">
        <v>480</v>
      </c>
    </row>
    <row r="21" spans="3:16" x14ac:dyDescent="0.25">
      <c r="K21" s="2">
        <v>20</v>
      </c>
      <c r="L21" s="3"/>
      <c r="M21" s="4"/>
      <c r="N21" s="5"/>
      <c r="O21" s="2"/>
      <c r="P21" s="54"/>
    </row>
    <row r="22" spans="3:16" x14ac:dyDescent="0.25">
      <c r="L22" s="49" t="s">
        <v>6</v>
      </c>
      <c r="M22" s="50">
        <f>SUM(M18:M21)</f>
        <v>600</v>
      </c>
    </row>
    <row r="23" spans="3:16" x14ac:dyDescent="0.25">
      <c r="C23" t="s">
        <v>171</v>
      </c>
      <c r="D23" s="1">
        <v>2</v>
      </c>
    </row>
    <row r="24" spans="3:16" x14ac:dyDescent="0.25">
      <c r="C24" t="s">
        <v>172</v>
      </c>
      <c r="D24" s="1">
        <v>0</v>
      </c>
    </row>
    <row r="25" spans="3:16" x14ac:dyDescent="0.25">
      <c r="C25" t="s">
        <v>333</v>
      </c>
      <c r="D25" s="1">
        <v>1</v>
      </c>
    </row>
    <row r="26" spans="3:16" x14ac:dyDescent="0.25">
      <c r="C26" t="s">
        <v>175</v>
      </c>
      <c r="D26" s="1">
        <v>0</v>
      </c>
      <c r="L26" s="12" t="s">
        <v>205</v>
      </c>
      <c r="M26" s="15">
        <f>+'ENE2024'!M47</f>
        <v>6466.33</v>
      </c>
    </row>
    <row r="27" spans="3:16" x14ac:dyDescent="0.25">
      <c r="D27" s="1"/>
      <c r="L27" s="55"/>
    </row>
    <row r="28" spans="3:16" x14ac:dyDescent="0.25">
      <c r="D28" s="1"/>
      <c r="L28" s="12" t="s">
        <v>206</v>
      </c>
      <c r="M28" s="15">
        <f>+'FEB2024'!M39</f>
        <v>5121.8899999999994</v>
      </c>
    </row>
    <row r="29" spans="3:16" x14ac:dyDescent="0.25">
      <c r="L29" s="55"/>
    </row>
    <row r="30" spans="3:16" x14ac:dyDescent="0.25">
      <c r="L30" s="12" t="s">
        <v>207</v>
      </c>
      <c r="M30" s="15">
        <f>+'MAR2024'!M34</f>
        <v>4802.5599999999995</v>
      </c>
    </row>
    <row r="32" spans="3:16" x14ac:dyDescent="0.25">
      <c r="L32" s="12" t="s">
        <v>291</v>
      </c>
      <c r="M32" s="15">
        <f>+'ABR2024'!M33</f>
        <v>2602</v>
      </c>
    </row>
    <row r="34" spans="12:13" x14ac:dyDescent="0.25">
      <c r="L34" s="12" t="s">
        <v>358</v>
      </c>
      <c r="M34" s="15">
        <f>+'MAY2024'!M41</f>
        <v>6144</v>
      </c>
    </row>
    <row r="36" spans="12:13" x14ac:dyDescent="0.25">
      <c r="L36" s="12" t="s">
        <v>431</v>
      </c>
      <c r="M36" s="15">
        <f>G13+M8+M22</f>
        <v>4115</v>
      </c>
    </row>
  </sheetData>
  <mergeCells count="3">
    <mergeCell ref="B2:I2"/>
    <mergeCell ref="K2:P2"/>
    <mergeCell ref="K15:P15"/>
  </mergeCells>
  <pageMargins left="0.7" right="0.7" top="0.75" bottom="0.75" header="0.3" footer="0.3"/>
  <ignoredErrors>
    <ignoredError sqref="I7 I10:I11 P5 P19:P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Balance 2024</vt:lpstr>
      <vt:lpstr>Gastos</vt:lpstr>
      <vt:lpstr>Cuadre</vt:lpstr>
      <vt:lpstr>ENE2024</vt:lpstr>
      <vt:lpstr>FEB2024</vt:lpstr>
      <vt:lpstr>MAR2024</vt:lpstr>
      <vt:lpstr>ABR2024</vt:lpstr>
      <vt:lpstr>MAY2024</vt:lpstr>
      <vt:lpstr>JUN2024</vt:lpstr>
      <vt:lpstr>JUL2024</vt:lpstr>
      <vt:lpstr>AGO2024</vt:lpstr>
      <vt:lpstr>SET2024</vt:lpstr>
      <vt:lpstr>OCT2024</vt:lpstr>
      <vt:lpstr>NOV2024</vt:lpstr>
      <vt:lpstr>DIC2024</vt:lpstr>
      <vt:lpstr>Lista 30</vt:lpstr>
      <vt:lpstr>Aportantes</vt:lpstr>
      <vt:lpstr>Aportantes!Área_de_impresión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De Lama</dc:creator>
  <cp:lastModifiedBy>Blanca De Lama</cp:lastModifiedBy>
  <cp:lastPrinted>2024-09-03T17:49:19Z</cp:lastPrinted>
  <dcterms:created xsi:type="dcterms:W3CDTF">2024-01-03T00:50:40Z</dcterms:created>
  <dcterms:modified xsi:type="dcterms:W3CDTF">2025-10-07T16:26:40Z</dcterms:modified>
</cp:coreProperties>
</file>